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7125" tabRatio="1000" activeTab="1"/>
  </bookViews>
  <sheets>
    <sheet name="2_VSAFAS_2p" sheetId="1" r:id="rId1"/>
    <sheet name="3_VSAFAS_2p" sheetId="2" r:id="rId2"/>
    <sheet name="20_VSAFAS_4p" sheetId="3" r:id="rId3"/>
    <sheet name="20_VSAFAS_5p " sheetId="4" r:id="rId4"/>
    <sheet name="Aiskinamasis rastas" sheetId="5" r:id="rId5"/>
  </sheets>
  <definedNames>
    <definedName name="_xlnm.Print_Area" localSheetId="0">'2_VSAFAS_2p'!$A$1:$G$98</definedName>
    <definedName name="_xlnm.Print_Area" localSheetId="2">'20_VSAFAS_4p'!$A$1:$M$27</definedName>
    <definedName name="_xlnm.Print_Area" localSheetId="3">'20_VSAFAS_5p '!$A$1:$H$20</definedName>
    <definedName name="_xlnm.Print_Area" localSheetId="1">'3_VSAFAS_2p'!$A$1:$I$65</definedName>
    <definedName name="_xlnm.Print_Area" localSheetId="4">'Aiskinamasis rastas'!$A$1:$K$53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</definedNames>
  <calcPr fullCalcOnLoad="1"/>
</workbook>
</file>

<file path=xl/sharedStrings.xml><?xml version="1.0" encoding="utf-8"?>
<sst xmlns="http://schemas.openxmlformats.org/spreadsheetml/2006/main" count="434" uniqueCount="331">
  <si>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</si>
  <si>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</si>
  <si>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</si>
  <si>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</si>
  <si>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</si>
  <si>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</si>
  <si>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</si>
  <si>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</si>
  <si>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</si>
  <si>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</si>
  <si>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</si>
  <si>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</si>
  <si>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Ataskaitinio laikotarpio pabaigoje</t>
  </si>
  <si>
    <t>1.1.</t>
  </si>
  <si>
    <t>1.2.</t>
  </si>
  <si>
    <t>3.1.</t>
  </si>
  <si>
    <t>4.1.</t>
  </si>
  <si>
    <t>4.2.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</si>
  <si>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</si>
  <si>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</si>
  <si>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</si>
  <si>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</si>
  <si>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</si>
  <si>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</si>
  <si>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</si>
  <si>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</si>
  <si>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</si>
  <si>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</si>
  <si>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</si>
  <si>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</si>
  <si>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</si>
  <si>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</si>
  <si>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</si>
  <si>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</si>
  <si>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</si>
  <si>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</si>
  <si>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</si>
  <si>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</si>
  <si>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</si>
  <si>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</si>
  <si>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</si>
  <si>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</si>
  <si>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</si>
  <si>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</si>
  <si>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</si>
  <si>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</si>
  <si>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</si>
  <si>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</si>
  <si>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</si>
  <si>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</si>
  <si>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</si>
  <si>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</si>
  <si>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</si>
  <si>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</si>
  <si>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</si>
  <si>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</si>
  <si>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</si>
  <si>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</si>
  <si>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</si>
  <si>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</si>
  <si>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</si>
  <si>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</si>
  <si>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</si>
  <si>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</si>
  <si>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</si>
  <si>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</si>
  <si>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</si>
  <si>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</si>
  <si>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</si>
  <si>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</si>
  <si>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</si>
  <si>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</si>
  <si>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</si>
  <si>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</si>
  <si>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</si>
  <si>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</si>
  <si>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</si>
  <si>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</si>
  <si>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</si>
  <si>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</si>
  <si>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</si>
  <si>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</si>
  <si>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</si>
  <si>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</si>
  <si>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</si>
  <si>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</si>
  <si>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</si>
  <si>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</si>
  <si>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</si>
  <si>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</si>
  <si>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</si>
  <si>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</si>
  <si>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</si>
  <si>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</si>
  <si>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</si>
  <si>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</si>
  <si>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</si>
  <si>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</si>
  <si>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</si>
  <si>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</si>
  <si>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</si>
  <si>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</si>
  <si>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</si>
  <si>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</si>
  <si>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</si>
  <si>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</si>
  <si>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</si>
  <si>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</si>
  <si>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</si>
  <si>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</si>
  <si>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</si>
  <si>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</si>
  <si>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</si>
  <si>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</si>
  <si>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</si>
  <si>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</si>
  <si>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</si>
  <si>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</si>
  <si>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</si>
  <si>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</si>
  <si>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</si>
  <si>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</si>
  <si>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</si>
  <si>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</si>
  <si>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</si>
  <si>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</si>
  <si>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</si>
  <si>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</si>
  <si>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</si>
  <si>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Per ataskaitinį laikotarpį</t>
  </si>
  <si>
    <t>Iš viso</t>
  </si>
  <si>
    <t>1.</t>
  </si>
  <si>
    <t>2.</t>
  </si>
  <si>
    <t>3.</t>
  </si>
  <si>
    <t>4.</t>
  </si>
  <si>
    <t>5.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</si>
  <si>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</si>
  <si>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</si>
  <si>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</si>
  <si>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</si>
  <si>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</si>
  <si>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</si>
  <si>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</si>
  <si>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</si>
  <si>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</si>
  <si>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</si>
  <si>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</si>
  <si>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</si>
  <si>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</si>
  <si>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</si>
  <si>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</si>
  <si>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</si>
  <si>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</si>
  <si>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</si>
  <si>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</si>
  <si>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</si>
  <si>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</si>
  <si>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</si>
  <si>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</si>
  <si>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</si>
  <si>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</si>
  <si>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</si>
  <si>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</si>
  <si>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</si>
  <si>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</si>
  <si>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</si>
  <si>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</si>
  <si>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</si>
  <si>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</si>
  <si>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</si>
  <si>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</si>
  <si>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</si>
  <si>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</si>
  <si>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</si>
  <si>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</si>
  <si>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</si>
  <si>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</si>
  <si>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</si>
  <si>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</si>
  <si>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</si>
  <si>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</si>
  <si>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</si>
  <si>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</si>
  <si>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</si>
  <si>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</si>
  <si>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</si>
  <si>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</si>
  <si>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</si>
  <si>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</si>
  <si>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</si>
  <si>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</si>
  <si>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</si>
  <si>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</si>
  <si>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</si>
  <si>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</si>
  <si>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</si>
  <si>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</si>
  <si>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</si>
  <si>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</si>
  <si>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</si>
  <si>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</si>
  <si>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</si>
  <si>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</si>
  <si>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</si>
  <si>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</si>
  <si>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</si>
  <si>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</si>
  <si>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</si>
  <si>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</si>
  <si>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</si>
  <si>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</si>
  <si>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</si>
  <si>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</si>
  <si>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</si>
  <si>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</si>
  <si>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</si>
  <si>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</si>
  <si>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</si>
  <si>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</si>
  <si>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</si>
  <si>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</si>
  <si>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</si>
  <si>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</si>
  <si>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</si>
  <si>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</si>
  <si>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</si>
  <si>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</si>
  <si>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</si>
  <si>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</si>
  <si>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</si>
  <si>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</si>
  <si>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</si>
  <si>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</si>
  <si>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</si>
  <si>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</si>
  <si>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</si>
  <si>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</si>
  <si>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</si>
  <si>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</si>
  <si>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</si>
  <si>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</si>
  <si>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</si>
  <si>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</si>
  <si>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</si>
  <si>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</si>
  <si>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</si>
  <si>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</si>
  <si>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</si>
  <si>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</si>
  <si>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</si>
  <si>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</si>
  <si>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</si>
  <si>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</si>
  <si>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</si>
  <si>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</si>
  <si>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</si>
  <si>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</si>
  <si>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5 priedas</t>
  </si>
  <si>
    <t>2-ojo VSAFAS „Finansinės būklės ataskaita“</t>
  </si>
  <si>
    <t>(viešojo sektoriaus subjekto arba viešojo sektoriaus subjektų grupės pavadinimas)</t>
  </si>
  <si>
    <t>20-ojo VSAFAS „Finansavimo sumos“</t>
  </si>
  <si>
    <t>finansinių ataskaitų aiškinamajame rašte forma)</t>
  </si>
  <si>
    <t>PRIENŲ RAJONO SAVIVALDYBĖS</t>
  </si>
  <si>
    <t xml:space="preserve">           PRIENŲ MENO MOKYKLA</t>
  </si>
  <si>
    <t xml:space="preserve">              SUTRUMPINTAS AIŠKINAMASIS RAŠTAS PRIE TARPINIO</t>
  </si>
  <si>
    <t>1. Prienų rajono savivaldybės Prienų meno mokykla yra viešasis juridinis asmuo,veikiantis kaip biudžetinė</t>
  </si>
  <si>
    <t>įstaiga,turintis sąskaitą banke ir antspaudą.</t>
  </si>
  <si>
    <t>2.Mokyklos rekvizitai:</t>
  </si>
  <si>
    <t>2.1 Kodas 190202465</t>
  </si>
  <si>
    <t>2.2 Buveinė S Dariaus ir S Girėno 4 Prienai.LT59114 Prienų rajono savivaldybė</t>
  </si>
  <si>
    <t>3. Mokykla įsteigta 1965m birželio 1d.</t>
  </si>
  <si>
    <t>4. Mokyklos gupė-neformaliojo švietimo mokykla,tipas-meno mokykla.</t>
  </si>
  <si>
    <t xml:space="preserve"> Mokykla yra biudžetinė įstaiga, finansuojama iš savivaldybės biudžeto.</t>
  </si>
  <si>
    <t>6. Mokyklos savininkas-Prienų savivaldybė.Savininko teises ir pareigas įgyvendinanti institucija -Prienų</t>
  </si>
  <si>
    <t>rajono savivaldybės Taryba,kuri koordinuoja mokyklos veiklą,tvirtina ir teisės aktų nustatyta tvarka</t>
  </si>
  <si>
    <t xml:space="preserve">keičia mokyklos nuostatus,priima sprendimą dėl mokyklos buveinės pakeitimo,sprendžia </t>
  </si>
  <si>
    <t>kitus įstatymuose jos kompentencijai priskirtus klausimus.</t>
  </si>
  <si>
    <t>7. Mokykloje vykdomos programos-ankstyvojo muzikinio ugdymo,pradinio muzikinio ir meninio ugdymo</t>
  </si>
  <si>
    <t>8.Kontroliuojamų ir asocijuotų subjektų mokykla neturi.</t>
  </si>
  <si>
    <t>programa,, išplėstinio muzikinio ir dianinio ugdymo programa, mėgėjų muzikinio ir meninio ugdymo programa.</t>
  </si>
  <si>
    <t>9.Filialų ar kitų struktūrinių padalinių mokykla neturi.</t>
  </si>
  <si>
    <t>15. Per ataskaitinį laikotarpį mokykloje apskaitinių įverčių keitimo ir klaidų taisymo nebuvo. Kaip</t>
  </si>
  <si>
    <t>nustato 7-asis VSAFAS</t>
  </si>
  <si>
    <t>16.Mokyklos veiklos nutraukimas ir restruktūrizavimas artimiausiu laiku nenumatomas.</t>
  </si>
  <si>
    <t>17.Sprendimų dėl teisinių ginčų per ataskaitinį laikotarpį nebuvo.</t>
  </si>
  <si>
    <t>19. Finansavimo sumų detalizavimas pateikiama pagal 20 VSAFAS 4,5 priedus.</t>
  </si>
  <si>
    <t>18.Reikšmingų įvykių po paskutinės ataskaitinės laikotarpio dienos nebuvo.</t>
  </si>
  <si>
    <t>Mineraliniai ištekliai ir kitas ilgalaikis turtas</t>
  </si>
  <si>
    <t>________________</t>
  </si>
  <si>
    <t>(viešojo sektoriaus subjekto vadovas arba jo įgaliotas administracijos                                      (parašas)</t>
  </si>
  <si>
    <t>(Žemesniojo lygio viešojo sektoriaus subjektų, išskyrus mokesčių fondus ir išteklių fondus,</t>
  </si>
  <si>
    <t>veiklos rezultatų ataskaitos forma)</t>
  </si>
  <si>
    <t xml:space="preserve">                                   </t>
  </si>
  <si>
    <t>parašas</t>
  </si>
  <si>
    <t xml:space="preserve">           (vardas pavardė)</t>
  </si>
  <si>
    <t xml:space="preserve">(viešojo sektoriaus subjekto vadovas arba jo įgaliotas administracijos                                                                                                                          </t>
  </si>
  <si>
    <t>Prienų meno mokykla</t>
  </si>
  <si>
    <t>190202465 Dariaus ir Girėno 4 Prienai</t>
  </si>
  <si>
    <t>190202465 Dariaus ir Girėno 4Prienai</t>
  </si>
  <si>
    <t>5. Pagrindinė veiklos sritis-švietimas,pagrindinėveiklos rūšis-kultūrinis švietimas,kodas 855200</t>
  </si>
  <si>
    <t xml:space="preserve">FINANSAVIMO PAJAMOS         </t>
  </si>
  <si>
    <t xml:space="preserve">Iš valstybės biudžeto    </t>
  </si>
  <si>
    <t xml:space="preserve">(vadovas) </t>
  </si>
  <si>
    <t xml:space="preserve"> </t>
  </si>
  <si>
    <t>13. Finansinėse ataskaitose pateikiami duomenys išreikšti Lietuvos Respublikos piniginiais vienetais-Eurais.</t>
  </si>
  <si>
    <t>Pateikimo valiuta ir tikslumas: eurais arba tūkstančiais eurų</t>
  </si>
  <si>
    <t xml:space="preserve">                   Jovita Begonytė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</si>
  <si>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</si>
  <si>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</si>
  <si>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</si>
  <si>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Direktorė</t>
  </si>
  <si>
    <t>Rasa Staliūnienė</t>
  </si>
  <si>
    <t>Onutė Žitkuvienė</t>
  </si>
  <si>
    <t>(vyriausiasis buhalteris (buhalteris))                                                                                           (parašas)</t>
  </si>
  <si>
    <t xml:space="preserve">(vyriausiasis buhalteris (buhalteris))                                                                                      </t>
  </si>
  <si>
    <t xml:space="preserve">Buhalterė </t>
  </si>
  <si>
    <t>14. Apskaitos politika aprašyta 2012 metų metiniame finansinių atskaitų rinkinyje.</t>
  </si>
  <si>
    <t>I. BENDROJI DALIS</t>
  </si>
  <si>
    <t xml:space="preserve">                                                     III. SUTRUMPINTO AIŠKINAMOJO RAŠTO PASTABOS</t>
  </si>
  <si>
    <t>Skirtumų,atsiradusių apskaitos duomenimis perskaičiuojant į eurus,sumos nėra,kuri būtų pripažinta ankstesnių</t>
  </si>
  <si>
    <t>metų perviršiu ar deficitu.</t>
  </si>
  <si>
    <t xml:space="preserve">                                                                          II.  APSKAITOS POLITIKA</t>
  </si>
  <si>
    <t>PAGAL 2016M. kovo 31 D. DUOMENIS</t>
  </si>
  <si>
    <t>PAGAL 2016 M. kovo 31D. DUOMENIS</t>
  </si>
  <si>
    <t xml:space="preserve">                    FINANSINIŲ ATASKAITŲ 2016m. Kovo 31 d.</t>
  </si>
  <si>
    <t>Iš savivaldybių biudžetų</t>
  </si>
  <si>
    <t>2016- 04-20 d.Nr.10</t>
  </si>
  <si>
    <t>2016m. balandzio 20d.  Nr. 10</t>
  </si>
  <si>
    <t>11. Mokykloje dirba 34 darbuotojai.</t>
  </si>
  <si>
    <t xml:space="preserve">                          2016.04.20</t>
  </si>
  <si>
    <t>10. Ataskaitinio laikotarpio pabaigoje mokykloje mokėsi  mokiniai 287 ,iš jų 14 suaugę.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</si>
</sst>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;[Red]#,##0.0"/>
    <numFmt numFmtId="178" formatCode="0.000"/>
    <numFmt numFmtId="179" formatCode="0.0000"/>
    <numFmt numFmtId="180" formatCode="0.000000"/>
    <numFmt numFmtId="181" formatCode="0.00000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7" fillId="3" borderId="0" applyNumberFormat="0" applyBorder="0" applyAlignment="0" applyProtection="0"/>
    <xf numFmtId="0" fontId="26" fillId="20" borderId="4" applyNumberForma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54" fillId="0" borderId="0" applyNumberFormat="0" applyFill="0" applyBorder="0" applyAlignment="0" applyProtection="0"/>
    <xf numFmtId="0" fontId="50" fillId="20" borderId="6" applyNumberFormat="0" applyAlignment="0" applyProtection="0"/>
    <xf numFmtId="0" fontId="4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36" fillId="20" borderId="6" applyNumberFormat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0" fillId="23" borderId="8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4" applyNumberFormat="0" applyAlignment="0" applyProtection="0"/>
    <xf numFmtId="0" fontId="56" fillId="0" borderId="9" applyNumberFormat="0" applyFill="0" applyAlignment="0" applyProtection="0"/>
    <xf numFmtId="0" fontId="52" fillId="0" borderId="7" applyNumberFormat="0" applyFill="0" applyAlignment="0" applyProtection="0"/>
    <xf numFmtId="0" fontId="53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16" fontId="2" fillId="24" borderId="12" xfId="0" applyNumberFormat="1" applyFont="1" applyFill="1" applyBorder="1" applyAlignment="1">
      <alignment horizontal="left" vertical="center" wrapText="1"/>
    </xf>
    <xf numFmtId="16" fontId="2" fillId="24" borderId="10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16" fontId="2" fillId="24" borderId="10" xfId="0" applyNumberFormat="1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 quotePrefix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24" borderId="16" xfId="0" applyFont="1" applyFill="1" applyBorder="1" applyAlignment="1" quotePrefix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7" fillId="0" borderId="0" xfId="87" applyFont="1" applyAlignment="1">
      <alignment vertical="center"/>
      <protection/>
    </xf>
    <xf numFmtId="0" fontId="0" fillId="0" borderId="0" xfId="87" applyAlignment="1">
      <alignment vertical="center"/>
      <protection/>
    </xf>
    <xf numFmtId="0" fontId="0" fillId="0" borderId="0" xfId="87" applyAlignment="1">
      <alignment vertical="center" wrapText="1"/>
      <protection/>
    </xf>
    <xf numFmtId="0" fontId="13" fillId="0" borderId="0" xfId="85" applyFont="1" applyAlignment="1">
      <alignment vertical="center"/>
      <protection/>
    </xf>
    <xf numFmtId="0" fontId="40" fillId="0" borderId="10" xfId="85" applyFont="1" applyBorder="1" applyAlignment="1">
      <alignment horizontal="center" vertical="center" wrapText="1"/>
      <protection/>
    </xf>
    <xf numFmtId="0" fontId="13" fillId="0" borderId="10" xfId="85" applyFont="1" applyBorder="1" applyAlignment="1">
      <alignment horizontal="justify" vertical="center" wrapText="1"/>
      <protection/>
    </xf>
    <xf numFmtId="0" fontId="13" fillId="0" borderId="10" xfId="85" applyFont="1" applyBorder="1" applyAlignment="1">
      <alignment horizontal="center" vertical="center" wrapText="1"/>
      <protection/>
    </xf>
    <xf numFmtId="0" fontId="13" fillId="0" borderId="10" xfId="85" applyFont="1" applyBorder="1" applyAlignment="1">
      <alignment horizontal="left" vertical="center" wrapText="1"/>
      <protection/>
    </xf>
    <xf numFmtId="0" fontId="13" fillId="0" borderId="24" xfId="85" applyFont="1" applyBorder="1" applyAlignment="1">
      <alignment vertical="center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40" fillId="0" borderId="0" xfId="85" applyFont="1" applyAlignment="1">
      <alignment horizontal="center" vertical="center" wrapText="1"/>
      <protection/>
    </xf>
    <xf numFmtId="0" fontId="40" fillId="0" borderId="10" xfId="85" applyFont="1" applyFill="1" applyBorder="1" applyAlignment="1">
      <alignment horizontal="center" vertical="center" wrapText="1"/>
      <protection/>
    </xf>
    <xf numFmtId="0" fontId="40" fillId="0" borderId="16" xfId="85" applyFont="1" applyFill="1" applyBorder="1" applyAlignment="1">
      <alignment horizontal="center" vertical="center" wrapText="1"/>
      <protection/>
    </xf>
    <xf numFmtId="0" fontId="2" fillId="0" borderId="10" xfId="85" applyFont="1" applyBorder="1" applyAlignment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0" fontId="40" fillId="0" borderId="10" xfId="85" applyFont="1" applyBorder="1" applyAlignment="1">
      <alignment horizontal="left" vertical="center" wrapText="1"/>
      <protection/>
    </xf>
    <xf numFmtId="2" fontId="13" fillId="0" borderId="10" xfId="85" applyNumberFormat="1" applyFont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16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left" vertical="center"/>
    </xf>
    <xf numFmtId="0" fontId="12" fillId="0" borderId="0" xfId="85" applyFont="1" applyAlignment="1">
      <alignment vertic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2" fillId="0" borderId="10" xfId="0" applyNumberFormat="1" applyFont="1" applyBorder="1" applyAlignment="1">
      <alignment vertical="center"/>
    </xf>
    <xf numFmtId="2" fontId="2" fillId="24" borderId="10" xfId="0" applyNumberFormat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2" fontId="40" fillId="0" borderId="10" xfId="85" applyNumberFormat="1" applyFont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3" fillId="24" borderId="0" xfId="0" applyNumberFormat="1" applyFont="1" applyFill="1" applyBorder="1" applyAlignment="1">
      <alignment vertical="center" wrapText="1"/>
    </xf>
    <xf numFmtId="0" fontId="40" fillId="0" borderId="10" xfId="86" applyFont="1" applyFill="1" applyBorder="1" applyAlignment="1">
      <alignment horizontal="center" vertical="center" wrapText="1"/>
      <protection/>
    </xf>
    <xf numFmtId="0" fontId="40" fillId="0" borderId="0" xfId="85" applyFont="1" applyBorder="1" applyAlignment="1">
      <alignment horizontal="center" vertical="center" wrapText="1"/>
      <protection/>
    </xf>
    <xf numFmtId="0" fontId="40" fillId="0" borderId="0" xfId="85" applyFont="1" applyBorder="1" applyAlignment="1">
      <alignment horizontal="left" vertical="center" wrapText="1"/>
      <protection/>
    </xf>
    <xf numFmtId="0" fontId="13" fillId="0" borderId="0" xfId="85" applyFont="1" applyBorder="1" applyAlignment="1">
      <alignment horizontal="justify" vertical="center" wrapText="1"/>
      <protection/>
    </xf>
    <xf numFmtId="2" fontId="13" fillId="0" borderId="0" xfId="85" applyNumberFormat="1" applyFont="1" applyBorder="1" applyAlignment="1">
      <alignment horizontal="justify" vertical="center" wrapText="1"/>
      <protection/>
    </xf>
    <xf numFmtId="0" fontId="40" fillId="0" borderId="10" xfId="86" applyFont="1" applyBorder="1" applyAlignment="1">
      <alignment horizontal="left" vertical="center" wrapText="1"/>
      <protection/>
    </xf>
    <xf numFmtId="0" fontId="13" fillId="0" borderId="0" xfId="86" applyFont="1" applyAlignment="1">
      <alignment horizontal="center" vertical="center"/>
      <protection/>
    </xf>
    <xf numFmtId="0" fontId="13" fillId="0" borderId="0" xfId="86" applyFont="1" applyAlignment="1">
      <alignment vertical="center"/>
      <protection/>
    </xf>
    <xf numFmtId="178" fontId="2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 quotePrefix="1">
      <alignment horizontal="left" vertical="center" wrapText="1"/>
    </xf>
    <xf numFmtId="2" fontId="9" fillId="0" borderId="10" xfId="0" applyNumberFormat="1" applyFont="1" applyBorder="1" applyAlignment="1">
      <alignment horizontal="left" vertical="center"/>
    </xf>
    <xf numFmtId="178" fontId="3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0" fillId="0" borderId="0" xfId="88" applyFont="1" applyAlignment="1">
      <alignment horizontal="right" vertical="center"/>
      <protection/>
    </xf>
    <xf numFmtId="0" fontId="0" fillId="0" borderId="24" xfId="88" applyFont="1" applyBorder="1">
      <alignment/>
      <protection/>
    </xf>
    <xf numFmtId="0" fontId="12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13" fillId="0" borderId="15" xfId="86" applyFont="1" applyFill="1" applyBorder="1" applyAlignment="1">
      <alignment horizontal="left" vertical="center"/>
      <protection/>
    </xf>
    <xf numFmtId="0" fontId="0" fillId="0" borderId="15" xfId="86" applyFill="1" applyBorder="1" applyAlignment="1">
      <alignment horizontal="left" vertical="center"/>
      <protection/>
    </xf>
    <xf numFmtId="0" fontId="40" fillId="0" borderId="10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40" fillId="0" borderId="13" xfId="8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85" applyFont="1" applyAlignment="1">
      <alignment horizontal="center" vertical="center"/>
      <protection/>
    </xf>
  </cellXfs>
  <cellStyles count="9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_VSAFAS_priedai" xfId="84"/>
    <cellStyle name="Normal_20_VSAFAS_priedai" xfId="85"/>
    <cellStyle name="Normal_20VSAFAS3-5p" xfId="86"/>
    <cellStyle name="Normal_3_VSAFAS_priedai" xfId="87"/>
    <cellStyle name="Normal_3VSAFASpp" xfId="88"/>
    <cellStyle name="Note" xfId="89"/>
    <cellStyle name="Output" xfId="90"/>
    <cellStyle name="Paryškinimas 1" xfId="91"/>
    <cellStyle name="Paryškinimas 2" xfId="92"/>
    <cellStyle name="Paryškinimas 3" xfId="93"/>
    <cellStyle name="Paryškinimas 4" xfId="94"/>
    <cellStyle name="Paryškinimas 5" xfId="95"/>
    <cellStyle name="Paryškinimas 6" xfId="96"/>
    <cellStyle name="Pastaba" xfId="97"/>
    <cellStyle name="Pavadinimas" xfId="98"/>
    <cellStyle name="Percent" xfId="99"/>
    <cellStyle name="Skaičiavimas" xfId="100"/>
    <cellStyle name="Suma" xfId="101"/>
    <cellStyle name="Susietas langelis" xfId="102"/>
    <cellStyle name="Tikrinimo langelis" xfId="103"/>
    <cellStyle name="Title" xfId="104"/>
    <cellStyle name="Total" xfId="105"/>
    <cellStyle name="Currency" xfId="106"/>
    <cellStyle name="Currency [0]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view="pageBreakPreview" zoomScaleSheetLayoutView="100" zoomScalePageLayoutView="0" workbookViewId="0" topLeftCell="A1">
      <selection activeCell="E64" sqref="E64"/>
    </sheetView>
  </sheetViews>
  <sheetFormatPr defaultColWidth="9.140625" defaultRowHeight="12.75"/>
  <cols>
    <col min="1" max="1" width="7.7109375" style="33" customWidth="1"/>
    <col min="2" max="2" width="3.140625" style="34" customWidth="1"/>
    <col min="3" max="3" width="2.7109375" style="34" customWidth="1"/>
    <col min="4" max="4" width="55.57421875" style="34" customWidth="1"/>
    <col min="5" max="5" width="8.8515625" style="31" customWidth="1"/>
    <col min="6" max="6" width="11.28125" style="33" customWidth="1"/>
    <col min="7" max="7" width="12.8515625" style="33" customWidth="1"/>
    <col min="8" max="16384" width="9.140625" style="33" customWidth="1"/>
  </cols>
  <sheetData>
    <row r="1" spans="1:7" ht="12.75">
      <c r="A1" s="30"/>
      <c r="B1" s="31"/>
      <c r="C1" s="31"/>
      <c r="D1" s="31"/>
      <c r="E1" s="32"/>
      <c r="F1" s="30"/>
      <c r="G1" s="30"/>
    </row>
    <row r="2" spans="5:7" ht="12.75" customHeight="1">
      <c r="E2" s="194" t="s">
        <v>258</v>
      </c>
      <c r="F2" s="195"/>
      <c r="G2" s="195"/>
    </row>
    <row r="3" spans="5:7" ht="12.75">
      <c r="E3" s="196" t="s">
        <v>162</v>
      </c>
      <c r="F3" s="197"/>
      <c r="G3" s="197"/>
    </row>
    <row r="5" spans="1:7" ht="12.75" customHeight="1">
      <c r="A5" s="165" t="s">
        <v>163</v>
      </c>
      <c r="B5" s="166"/>
      <c r="C5" s="166"/>
      <c r="D5" s="166"/>
      <c r="E5" s="166"/>
      <c r="F5" s="170"/>
      <c r="G5" s="170"/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 customHeight="1">
      <c r="A7" s="176" t="s">
        <v>296</v>
      </c>
      <c r="B7" s="169"/>
      <c r="C7" s="169"/>
      <c r="D7" s="169"/>
      <c r="E7" s="169"/>
      <c r="F7" s="170"/>
      <c r="G7" s="170"/>
    </row>
    <row r="8" spans="1:7" ht="12.75" customHeight="1">
      <c r="A8" s="176" t="s">
        <v>200</v>
      </c>
      <c r="B8" s="169"/>
      <c r="C8" s="169"/>
      <c r="D8" s="169"/>
      <c r="E8" s="169"/>
      <c r="F8" s="170"/>
      <c r="G8" s="170"/>
    </row>
    <row r="9" spans="1:7" ht="12.75" customHeight="1">
      <c r="A9" s="176" t="s">
        <v>297</v>
      </c>
      <c r="B9" s="169"/>
      <c r="C9" s="169"/>
      <c r="D9" s="169"/>
      <c r="E9" s="169"/>
      <c r="F9" s="170"/>
      <c r="G9" s="170"/>
    </row>
    <row r="10" spans="1:7" ht="12.75" customHeight="1">
      <c r="A10" s="179" t="s">
        <v>201</v>
      </c>
      <c r="B10" s="172"/>
      <c r="C10" s="172"/>
      <c r="D10" s="172"/>
      <c r="E10" s="172"/>
      <c r="F10" s="173"/>
      <c r="G10" s="173"/>
    </row>
    <row r="11" spans="1:7" ht="12.75">
      <c r="A11" s="173"/>
      <c r="B11" s="173"/>
      <c r="C11" s="173"/>
      <c r="D11" s="173"/>
      <c r="E11" s="173"/>
      <c r="F11" s="173"/>
      <c r="G11" s="173"/>
    </row>
    <row r="12" spans="1:5" ht="12.75">
      <c r="A12" s="171"/>
      <c r="B12" s="170"/>
      <c r="C12" s="170"/>
      <c r="D12" s="170"/>
      <c r="E12" s="170"/>
    </row>
    <row r="13" spans="1:7" ht="12.75" customHeight="1">
      <c r="A13" s="165" t="s">
        <v>33</v>
      </c>
      <c r="B13" s="166"/>
      <c r="C13" s="166"/>
      <c r="D13" s="166"/>
      <c r="E13" s="166"/>
      <c r="F13" s="167"/>
      <c r="G13" s="167"/>
    </row>
    <row r="14" spans="1:7" ht="12.75" customHeight="1">
      <c r="A14" s="165" t="s">
        <v>322</v>
      </c>
      <c r="B14" s="166"/>
      <c r="C14" s="166"/>
      <c r="D14" s="166"/>
      <c r="E14" s="166"/>
      <c r="F14" s="167"/>
      <c r="G14" s="167"/>
    </row>
    <row r="15" spans="1:7" ht="12.75">
      <c r="A15" s="35"/>
      <c r="B15" s="36"/>
      <c r="C15" s="36"/>
      <c r="D15" s="36"/>
      <c r="E15" s="36"/>
      <c r="F15" s="38"/>
      <c r="G15" s="38"/>
    </row>
    <row r="16" spans="1:7" ht="12.75" customHeight="1">
      <c r="A16" s="176" t="s">
        <v>327</v>
      </c>
      <c r="B16" s="168"/>
      <c r="C16" s="168"/>
      <c r="D16" s="168"/>
      <c r="E16" s="168"/>
      <c r="F16" s="185"/>
      <c r="G16" s="185"/>
    </row>
    <row r="17" spans="1:7" ht="12.75">
      <c r="A17" s="176" t="s">
        <v>34</v>
      </c>
      <c r="B17" s="176"/>
      <c r="C17" s="176"/>
      <c r="D17" s="176"/>
      <c r="E17" s="176"/>
      <c r="F17" s="185"/>
      <c r="G17" s="185"/>
    </row>
    <row r="18" spans="1:7" ht="12.75" customHeight="1">
      <c r="A18" s="35"/>
      <c r="B18" s="37"/>
      <c r="C18" s="37"/>
      <c r="D18" s="186" t="s">
        <v>305</v>
      </c>
      <c r="E18" s="186"/>
      <c r="F18" s="186"/>
      <c r="G18" s="186"/>
    </row>
    <row r="19" spans="1:7" ht="60.75" customHeight="1">
      <c r="A19" s="2" t="s">
        <v>35</v>
      </c>
      <c r="B19" s="182" t="s">
        <v>36</v>
      </c>
      <c r="C19" s="183"/>
      <c r="D19" s="184"/>
      <c r="E19" s="39" t="s">
        <v>37</v>
      </c>
      <c r="F19" s="40" t="s">
        <v>38</v>
      </c>
      <c r="G19" s="40" t="s">
        <v>39</v>
      </c>
    </row>
    <row r="20" spans="1:7" s="34" customFormat="1" ht="12.75" customHeight="1">
      <c r="A20" s="40" t="s">
        <v>40</v>
      </c>
      <c r="B20" s="41" t="s">
        <v>41</v>
      </c>
      <c r="C20" s="42"/>
      <c r="D20" s="43"/>
      <c r="E20" s="44"/>
      <c r="F20" s="135">
        <f>F21+F27</f>
        <v>48463.16</v>
      </c>
      <c r="G20" s="134">
        <f>G21+G27</f>
        <v>48075.79</v>
      </c>
    </row>
    <row r="21" spans="1:7" s="34" customFormat="1" ht="12.75" customHeight="1">
      <c r="A21" s="46" t="s">
        <v>42</v>
      </c>
      <c r="B21" s="47" t="s">
        <v>43</v>
      </c>
      <c r="C21" s="48"/>
      <c r="D21" s="49"/>
      <c r="E21" s="44"/>
      <c r="F21" s="45">
        <f>F22+F23+F24+F26</f>
        <v>0</v>
      </c>
      <c r="G21" s="45">
        <f>G22+G23+G24+G26</f>
        <v>0</v>
      </c>
    </row>
    <row r="22" spans="1:7" s="34" customFormat="1" ht="12.75" customHeight="1">
      <c r="A22" s="9" t="s">
        <v>54</v>
      </c>
      <c r="B22" s="10"/>
      <c r="C22" s="27" t="s">
        <v>164</v>
      </c>
      <c r="D22" s="50"/>
      <c r="E22" s="51"/>
      <c r="F22" s="45"/>
      <c r="G22" s="45"/>
    </row>
    <row r="23" spans="1:7" s="34" customFormat="1" ht="12.75" customHeight="1">
      <c r="A23" s="9" t="s">
        <v>55</v>
      </c>
      <c r="B23" s="10"/>
      <c r="C23" s="27" t="s">
        <v>165</v>
      </c>
      <c r="D23" s="28"/>
      <c r="E23" s="52"/>
      <c r="F23" s="45"/>
      <c r="G23" s="45"/>
    </row>
    <row r="24" spans="1:7" s="34" customFormat="1" ht="12.75" customHeight="1">
      <c r="A24" s="9" t="s">
        <v>86</v>
      </c>
      <c r="B24" s="10"/>
      <c r="C24" s="27" t="s">
        <v>166</v>
      </c>
      <c r="D24" s="28"/>
      <c r="E24" s="52"/>
      <c r="F24" s="45"/>
      <c r="G24" s="45"/>
    </row>
    <row r="25" spans="1:7" s="34" customFormat="1" ht="12.75" customHeight="1">
      <c r="A25" s="9" t="s">
        <v>167</v>
      </c>
      <c r="B25" s="10"/>
      <c r="C25" s="27" t="s">
        <v>168</v>
      </c>
      <c r="D25" s="28"/>
      <c r="E25" s="13"/>
      <c r="F25" s="45"/>
      <c r="G25" s="45"/>
    </row>
    <row r="26" spans="1:7" s="34" customFormat="1" ht="12.75" customHeight="1">
      <c r="A26" s="53" t="s">
        <v>169</v>
      </c>
      <c r="B26" s="10"/>
      <c r="C26" s="54" t="s">
        <v>170</v>
      </c>
      <c r="D26" s="50"/>
      <c r="E26" s="13"/>
      <c r="F26" s="45"/>
      <c r="G26" s="45"/>
    </row>
    <row r="27" spans="1:7" s="34" customFormat="1" ht="12.75" customHeight="1">
      <c r="A27" s="55" t="s">
        <v>44</v>
      </c>
      <c r="B27" s="56" t="s">
        <v>45</v>
      </c>
      <c r="C27" s="57"/>
      <c r="D27" s="58"/>
      <c r="E27" s="13"/>
      <c r="F27" s="45">
        <f>F28+F29+F30+F31+F33+F32+F34+F35+F36+F37</f>
        <v>48463.16</v>
      </c>
      <c r="G27" s="45">
        <f>G28+G29+G30+G31+G33+G32+G34+G35+G36+G37</f>
        <v>48075.79</v>
      </c>
    </row>
    <row r="28" spans="1:7" s="34" customFormat="1" ht="12.75" customHeight="1">
      <c r="A28" s="9" t="s">
        <v>89</v>
      </c>
      <c r="B28" s="10"/>
      <c r="C28" s="27" t="s">
        <v>171</v>
      </c>
      <c r="D28" s="28"/>
      <c r="E28" s="52"/>
      <c r="F28" s="45"/>
      <c r="G28" s="45"/>
    </row>
    <row r="29" spans="1:7" s="34" customFormat="1" ht="12.75" customHeight="1">
      <c r="A29" s="9" t="s">
        <v>91</v>
      </c>
      <c r="B29" s="10"/>
      <c r="C29" s="27" t="s">
        <v>172</v>
      </c>
      <c r="D29" s="28"/>
      <c r="E29" s="52"/>
      <c r="F29" s="45">
        <v>44316.12</v>
      </c>
      <c r="G29" s="142">
        <v>44555.87</v>
      </c>
    </row>
    <row r="30" spans="1:7" s="34" customFormat="1" ht="12.75" customHeight="1">
      <c r="A30" s="9" t="s">
        <v>93</v>
      </c>
      <c r="B30" s="10"/>
      <c r="C30" s="27" t="s">
        <v>173</v>
      </c>
      <c r="D30" s="28"/>
      <c r="E30" s="52"/>
      <c r="F30" s="45"/>
      <c r="G30" s="45"/>
    </row>
    <row r="31" spans="1:7" s="34" customFormat="1" ht="12.75" customHeight="1">
      <c r="A31" s="9" t="s">
        <v>138</v>
      </c>
      <c r="B31" s="10"/>
      <c r="C31" s="27" t="s">
        <v>174</v>
      </c>
      <c r="D31" s="28"/>
      <c r="E31" s="52"/>
      <c r="F31" s="45"/>
      <c r="G31" s="45"/>
    </row>
    <row r="32" spans="1:7" s="34" customFormat="1" ht="12.75" customHeight="1">
      <c r="A32" s="9" t="s">
        <v>140</v>
      </c>
      <c r="B32" s="10"/>
      <c r="C32" s="27" t="s">
        <v>175</v>
      </c>
      <c r="D32" s="28"/>
      <c r="E32" s="52"/>
      <c r="F32" s="45"/>
      <c r="G32" s="45"/>
    </row>
    <row r="33" spans="1:7" s="34" customFormat="1" ht="12.75" customHeight="1">
      <c r="A33" s="9" t="s">
        <v>142</v>
      </c>
      <c r="B33" s="10"/>
      <c r="C33" s="27" t="s">
        <v>176</v>
      </c>
      <c r="D33" s="28"/>
      <c r="E33" s="52"/>
      <c r="F33" s="45"/>
      <c r="G33" s="45"/>
    </row>
    <row r="34" spans="1:7" s="34" customFormat="1" ht="12.75" customHeight="1">
      <c r="A34" s="9" t="s">
        <v>144</v>
      </c>
      <c r="B34" s="10"/>
      <c r="C34" s="27" t="s">
        <v>177</v>
      </c>
      <c r="D34" s="28"/>
      <c r="E34" s="52"/>
      <c r="F34" s="45"/>
      <c r="G34" s="45"/>
    </row>
    <row r="35" spans="1:7" s="34" customFormat="1" ht="12.75" customHeight="1">
      <c r="A35" s="9" t="s">
        <v>146</v>
      </c>
      <c r="B35" s="10"/>
      <c r="C35" s="27" t="s">
        <v>178</v>
      </c>
      <c r="D35" s="28"/>
      <c r="E35" s="52"/>
      <c r="F35" s="45"/>
      <c r="G35" s="45"/>
    </row>
    <row r="36" spans="1:7" s="34" customFormat="1" ht="12.75" customHeight="1">
      <c r="A36" s="9" t="s">
        <v>179</v>
      </c>
      <c r="B36" s="20"/>
      <c r="C36" s="22" t="s">
        <v>202</v>
      </c>
      <c r="D36" s="11"/>
      <c r="E36" s="52"/>
      <c r="F36" s="45">
        <f>3458.53+688.51</f>
        <v>4147.04</v>
      </c>
      <c r="G36" s="45">
        <v>3519.92</v>
      </c>
    </row>
    <row r="37" spans="1:7" s="34" customFormat="1" ht="12.75" customHeight="1">
      <c r="A37" s="9" t="s">
        <v>149</v>
      </c>
      <c r="B37" s="10"/>
      <c r="C37" s="27" t="s">
        <v>180</v>
      </c>
      <c r="D37" s="28"/>
      <c r="E37" s="13"/>
      <c r="F37" s="45"/>
      <c r="G37" s="45"/>
    </row>
    <row r="38" spans="1:7" s="34" customFormat="1" ht="12.75" customHeight="1">
      <c r="A38" s="46" t="s">
        <v>46</v>
      </c>
      <c r="B38" s="59" t="s">
        <v>47</v>
      </c>
      <c r="C38" s="59"/>
      <c r="D38" s="13"/>
      <c r="E38" s="13"/>
      <c r="F38" s="45"/>
      <c r="G38" s="45"/>
    </row>
    <row r="39" spans="1:7" s="34" customFormat="1" ht="12.75" customHeight="1">
      <c r="A39" s="6" t="s">
        <v>48</v>
      </c>
      <c r="B39" s="7" t="s">
        <v>287</v>
      </c>
      <c r="C39" s="7"/>
      <c r="D39" s="19"/>
      <c r="E39" s="110"/>
      <c r="F39" s="5"/>
      <c r="G39" s="5"/>
    </row>
    <row r="40" spans="1:7" s="34" customFormat="1" ht="12.75" customHeight="1">
      <c r="A40" s="40" t="s">
        <v>49</v>
      </c>
      <c r="B40" s="41" t="s">
        <v>50</v>
      </c>
      <c r="C40" s="42"/>
      <c r="D40" s="43"/>
      <c r="E40" s="52"/>
      <c r="F40" s="45"/>
      <c r="G40" s="45"/>
    </row>
    <row r="41" spans="1:7" s="34" customFormat="1" ht="12.75" customHeight="1">
      <c r="A41" s="2" t="s">
        <v>51</v>
      </c>
      <c r="B41" s="3" t="s">
        <v>52</v>
      </c>
      <c r="C41" s="61"/>
      <c r="D41" s="4"/>
      <c r="E41" s="13"/>
      <c r="F41" s="134">
        <f>F42+F48+F49+F56+F57</f>
        <v>44034.98999999999</v>
      </c>
      <c r="G41" s="134">
        <f>G42+G48+G49+G56+G57</f>
        <v>27637.199999999997</v>
      </c>
    </row>
    <row r="42" spans="1:7" s="34" customFormat="1" ht="12.75" customHeight="1">
      <c r="A42" s="6" t="s">
        <v>42</v>
      </c>
      <c r="B42" s="14" t="s">
        <v>53</v>
      </c>
      <c r="C42" s="17"/>
      <c r="D42" s="15"/>
      <c r="E42" s="13"/>
      <c r="F42" s="45">
        <v>1159.63</v>
      </c>
      <c r="G42" s="45">
        <v>1077.51</v>
      </c>
    </row>
    <row r="43" spans="1:7" s="34" customFormat="1" ht="12.75" customHeight="1">
      <c r="A43" s="16" t="s">
        <v>54</v>
      </c>
      <c r="B43" s="20"/>
      <c r="C43" s="22" t="s">
        <v>181</v>
      </c>
      <c r="D43" s="11"/>
      <c r="E43" s="52"/>
      <c r="F43" s="45"/>
      <c r="G43" s="45"/>
    </row>
    <row r="44" spans="1:7" s="34" customFormat="1" ht="12.75" customHeight="1">
      <c r="A44" s="16" t="s">
        <v>55</v>
      </c>
      <c r="B44" s="20"/>
      <c r="C44" s="22" t="s">
        <v>182</v>
      </c>
      <c r="D44" s="11"/>
      <c r="E44" s="52"/>
      <c r="F44" s="45">
        <v>1159.63</v>
      </c>
      <c r="G44" s="45">
        <v>1077.51</v>
      </c>
    </row>
    <row r="45" spans="1:7" s="34" customFormat="1" ht="12.75">
      <c r="A45" s="16" t="s">
        <v>86</v>
      </c>
      <c r="B45" s="20"/>
      <c r="C45" s="22" t="s">
        <v>183</v>
      </c>
      <c r="D45" s="11"/>
      <c r="E45" s="52"/>
      <c r="F45" s="45"/>
      <c r="G45" s="45"/>
    </row>
    <row r="46" spans="1:7" s="34" customFormat="1" ht="12.75">
      <c r="A46" s="16" t="s">
        <v>167</v>
      </c>
      <c r="B46" s="20"/>
      <c r="C46" s="22" t="s">
        <v>184</v>
      </c>
      <c r="D46" s="11"/>
      <c r="E46" s="52"/>
      <c r="F46" s="45"/>
      <c r="G46" s="45"/>
    </row>
    <row r="47" spans="1:7" s="34" customFormat="1" ht="12.75" customHeight="1">
      <c r="A47" s="16" t="s">
        <v>169</v>
      </c>
      <c r="B47" s="61"/>
      <c r="C47" s="187" t="s">
        <v>56</v>
      </c>
      <c r="D47" s="188"/>
      <c r="E47" s="52"/>
      <c r="F47" s="45"/>
      <c r="G47" s="45"/>
    </row>
    <row r="48" spans="1:7" s="34" customFormat="1" ht="12.75" customHeight="1">
      <c r="A48" s="6" t="s">
        <v>44</v>
      </c>
      <c r="B48" s="23" t="s">
        <v>57</v>
      </c>
      <c r="C48" s="62"/>
      <c r="D48" s="24"/>
      <c r="E48" s="13"/>
      <c r="F48" s="45"/>
      <c r="G48" s="45"/>
    </row>
    <row r="49" spans="1:7" s="34" customFormat="1" ht="12.75" customHeight="1">
      <c r="A49" s="6" t="s">
        <v>46</v>
      </c>
      <c r="B49" s="14" t="s">
        <v>161</v>
      </c>
      <c r="C49" s="17"/>
      <c r="D49" s="15"/>
      <c r="E49" s="13"/>
      <c r="F49" s="134">
        <f>F50+F51+F52+F53+F54+F55</f>
        <v>42436.42999999999</v>
      </c>
      <c r="G49" s="134">
        <f>G50+G51+G52+G53+G54+G55</f>
        <v>21910.769999999997</v>
      </c>
    </row>
    <row r="50" spans="1:7" s="34" customFormat="1" ht="12.75" customHeight="1">
      <c r="A50" s="16" t="s">
        <v>58</v>
      </c>
      <c r="B50" s="17"/>
      <c r="C50" s="63" t="s">
        <v>59</v>
      </c>
      <c r="D50" s="18"/>
      <c r="E50" s="13"/>
      <c r="F50" s="45"/>
      <c r="G50" s="45"/>
    </row>
    <row r="51" spans="1:7" s="34" customFormat="1" ht="12.75" customHeight="1">
      <c r="A51" s="64" t="s">
        <v>60</v>
      </c>
      <c r="B51" s="20"/>
      <c r="C51" s="22" t="s">
        <v>61</v>
      </c>
      <c r="D51" s="12"/>
      <c r="E51" s="65"/>
      <c r="F51" s="66"/>
      <c r="G51" s="66"/>
    </row>
    <row r="52" spans="1:7" s="34" customFormat="1" ht="12.75" customHeight="1">
      <c r="A52" s="16" t="s">
        <v>62</v>
      </c>
      <c r="B52" s="20"/>
      <c r="C52" s="22" t="s">
        <v>63</v>
      </c>
      <c r="D52" s="11"/>
      <c r="E52" s="67"/>
      <c r="F52" s="45"/>
      <c r="G52" s="45"/>
    </row>
    <row r="53" spans="1:7" s="34" customFormat="1" ht="12.75" customHeight="1">
      <c r="A53" s="16" t="s">
        <v>64</v>
      </c>
      <c r="B53" s="20"/>
      <c r="C53" s="187" t="s">
        <v>65</v>
      </c>
      <c r="D53" s="188"/>
      <c r="E53" s="67"/>
      <c r="F53" s="45">
        <f>2514.35-2484.22+12.18-15.61</f>
        <v>26.70000000000011</v>
      </c>
      <c r="G53" s="45">
        <v>753.17</v>
      </c>
    </row>
    <row r="54" spans="1:7" s="34" customFormat="1" ht="12.75" customHeight="1">
      <c r="A54" s="16" t="s">
        <v>66</v>
      </c>
      <c r="B54" s="20"/>
      <c r="C54" s="22" t="s">
        <v>67</v>
      </c>
      <c r="D54" s="11"/>
      <c r="E54" s="161"/>
      <c r="F54" s="142">
        <f>17115.62+22825.83</f>
        <v>39941.45</v>
      </c>
      <c r="G54" s="45">
        <v>21157.6</v>
      </c>
    </row>
    <row r="55" spans="1:7" s="34" customFormat="1" ht="12.75" customHeight="1">
      <c r="A55" s="16" t="s">
        <v>68</v>
      </c>
      <c r="B55" s="20"/>
      <c r="C55" s="22" t="s">
        <v>69</v>
      </c>
      <c r="D55" s="11"/>
      <c r="E55" s="13"/>
      <c r="F55" s="45">
        <f>515.28+1953</f>
        <v>2468.2799999999997</v>
      </c>
      <c r="G55" s="45"/>
    </row>
    <row r="56" spans="1:7" s="34" customFormat="1" ht="12.75" customHeight="1">
      <c r="A56" s="6" t="s">
        <v>48</v>
      </c>
      <c r="B56" s="7" t="s">
        <v>70</v>
      </c>
      <c r="C56" s="7"/>
      <c r="D56" s="19"/>
      <c r="E56" s="67"/>
      <c r="F56" s="45"/>
      <c r="G56" s="45"/>
    </row>
    <row r="57" spans="1:7" s="34" customFormat="1" ht="12.75" customHeight="1">
      <c r="A57" s="6" t="s">
        <v>71</v>
      </c>
      <c r="B57" s="7" t="s">
        <v>72</v>
      </c>
      <c r="C57" s="7"/>
      <c r="D57" s="19"/>
      <c r="E57" s="13"/>
      <c r="F57" s="45">
        <f>6.97+19.76+392.41+19.79</f>
        <v>438.93000000000006</v>
      </c>
      <c r="G57" s="45">
        <v>4648.92</v>
      </c>
    </row>
    <row r="58" spans="1:7" s="34" customFormat="1" ht="12.75" customHeight="1">
      <c r="A58" s="46"/>
      <c r="B58" s="56" t="s">
        <v>73</v>
      </c>
      <c r="C58" s="57"/>
      <c r="D58" s="58"/>
      <c r="E58" s="13"/>
      <c r="F58" s="135">
        <f>F20+F38+F39+F41</f>
        <v>92498.15</v>
      </c>
      <c r="G58" s="135">
        <f>G21+G27+G38+G39+G40+G42+G48+G49+G56+G57</f>
        <v>75712.99</v>
      </c>
    </row>
    <row r="59" spans="1:7" s="34" customFormat="1" ht="12.75" customHeight="1">
      <c r="A59" s="40" t="s">
        <v>74</v>
      </c>
      <c r="B59" s="41" t="s">
        <v>75</v>
      </c>
      <c r="C59" s="41"/>
      <c r="D59" s="68"/>
      <c r="E59" s="13"/>
      <c r="F59" s="134">
        <f>F60+F61+F62+F63</f>
        <v>50433.009999999995</v>
      </c>
      <c r="G59" s="134">
        <f>G60+G61+G62+G63</f>
        <v>53613.560000000005</v>
      </c>
    </row>
    <row r="60" spans="1:7" s="34" customFormat="1" ht="12.75" customHeight="1">
      <c r="A60" s="46" t="s">
        <v>42</v>
      </c>
      <c r="B60" s="59" t="s">
        <v>76</v>
      </c>
      <c r="C60" s="59"/>
      <c r="D60" s="13"/>
      <c r="E60" s="13"/>
      <c r="F60" s="45">
        <f>3272.54-3272.54</f>
        <v>0</v>
      </c>
      <c r="G60" s="45"/>
    </row>
    <row r="61" spans="1:7" s="34" customFormat="1" ht="12.75" customHeight="1">
      <c r="A61" s="55" t="s">
        <v>44</v>
      </c>
      <c r="B61" s="56" t="s">
        <v>77</v>
      </c>
      <c r="C61" s="57"/>
      <c r="D61" s="58"/>
      <c r="E61" s="69"/>
      <c r="F61" s="70">
        <f>46382.05+58971.54-58971.54-1958.29+4220.31</f>
        <v>48644.06999999999</v>
      </c>
      <c r="G61" s="70">
        <v>50721.91</v>
      </c>
    </row>
    <row r="62" spans="1:7" s="34" customFormat="1" ht="12.75" customHeight="1">
      <c r="A62" s="46" t="s">
        <v>46</v>
      </c>
      <c r="B62" s="189" t="s">
        <v>78</v>
      </c>
      <c r="C62" s="190"/>
      <c r="D62" s="191"/>
      <c r="E62" s="13"/>
      <c r="F62" s="45"/>
      <c r="G62" s="45"/>
    </row>
    <row r="63" spans="1:7" s="34" customFormat="1" ht="12.75" customHeight="1">
      <c r="A63" s="46" t="s">
        <v>79</v>
      </c>
      <c r="B63" s="59" t="s">
        <v>80</v>
      </c>
      <c r="C63" s="10"/>
      <c r="D63" s="44"/>
      <c r="E63" s="13"/>
      <c r="F63" s="142">
        <f>1414.13-1730.28+842.82+1262.27</f>
        <v>1788.94</v>
      </c>
      <c r="G63" s="45">
        <v>2891.65</v>
      </c>
    </row>
    <row r="64" spans="1:7" s="34" customFormat="1" ht="12.75" customHeight="1">
      <c r="A64" s="40" t="s">
        <v>81</v>
      </c>
      <c r="B64" s="41" t="s">
        <v>82</v>
      </c>
      <c r="C64" s="42"/>
      <c r="D64" s="43"/>
      <c r="E64" s="160"/>
      <c r="F64" s="163">
        <f>F65+F69</f>
        <v>39945.67</v>
      </c>
      <c r="G64" s="142">
        <f>G65+G69</f>
        <v>21157.6</v>
      </c>
    </row>
    <row r="65" spans="1:7" s="34" customFormat="1" ht="12.75" customHeight="1">
      <c r="A65" s="46" t="s">
        <v>42</v>
      </c>
      <c r="B65" s="47" t="s">
        <v>83</v>
      </c>
      <c r="C65" s="71"/>
      <c r="D65" s="72"/>
      <c r="E65" s="13"/>
      <c r="F65" s="45">
        <f>F66+F67+F68</f>
        <v>0</v>
      </c>
      <c r="G65" s="45">
        <f>G66+G67+G68</f>
        <v>0</v>
      </c>
    </row>
    <row r="66" spans="1:7" s="34" customFormat="1" ht="12.75">
      <c r="A66" s="9" t="s">
        <v>54</v>
      </c>
      <c r="B66" s="73"/>
      <c r="C66" s="27" t="s">
        <v>84</v>
      </c>
      <c r="D66" s="8"/>
      <c r="E66" s="67"/>
      <c r="F66" s="45"/>
      <c r="G66" s="45"/>
    </row>
    <row r="67" spans="1:7" s="34" customFormat="1" ht="12.75" customHeight="1">
      <c r="A67" s="9" t="s">
        <v>55</v>
      </c>
      <c r="B67" s="10"/>
      <c r="C67" s="27" t="s">
        <v>85</v>
      </c>
      <c r="D67" s="28"/>
      <c r="E67" s="13"/>
      <c r="F67" s="45"/>
      <c r="G67" s="45"/>
    </row>
    <row r="68" spans="1:7" s="34" customFormat="1" ht="12.75" customHeight="1">
      <c r="A68" s="9" t="s">
        <v>185</v>
      </c>
      <c r="B68" s="10"/>
      <c r="C68" s="27" t="s">
        <v>87</v>
      </c>
      <c r="D68" s="28"/>
      <c r="E68" s="60"/>
      <c r="F68" s="45"/>
      <c r="G68" s="45"/>
    </row>
    <row r="69" spans="1:7" s="1" customFormat="1" ht="12.75" customHeight="1">
      <c r="A69" s="6" t="s">
        <v>44</v>
      </c>
      <c r="B69" s="25" t="s">
        <v>88</v>
      </c>
      <c r="C69" s="74"/>
      <c r="D69" s="26"/>
      <c r="E69" s="19"/>
      <c r="F69" s="5">
        <f>F70+F71+F72+F73+F74+F75+F78+F79+F80+F81+F82+F83</f>
        <v>39945.67</v>
      </c>
      <c r="G69" s="164">
        <f>G70+G71+G72+G73+G74+G75+G78+G79+G80+G81+G82+G83</f>
        <v>21157.6</v>
      </c>
    </row>
    <row r="70" spans="1:7" s="34" customFormat="1" ht="12.75" customHeight="1">
      <c r="A70" s="9" t="s">
        <v>89</v>
      </c>
      <c r="B70" s="10"/>
      <c r="C70" s="27" t="s">
        <v>90</v>
      </c>
      <c r="D70" s="50"/>
      <c r="E70" s="13"/>
      <c r="F70" s="45"/>
      <c r="G70" s="45"/>
    </row>
    <row r="71" spans="1:7" s="34" customFormat="1" ht="12.75" customHeight="1">
      <c r="A71" s="9" t="s">
        <v>91</v>
      </c>
      <c r="B71" s="73"/>
      <c r="C71" s="27" t="s">
        <v>92</v>
      </c>
      <c r="D71" s="8"/>
      <c r="E71" s="67"/>
      <c r="F71" s="45"/>
      <c r="G71" s="45"/>
    </row>
    <row r="72" spans="1:7" s="34" customFormat="1" ht="12.75">
      <c r="A72" s="9" t="s">
        <v>93</v>
      </c>
      <c r="B72" s="73"/>
      <c r="C72" s="27" t="s">
        <v>137</v>
      </c>
      <c r="D72" s="8"/>
      <c r="E72" s="67"/>
      <c r="F72" s="45"/>
      <c r="G72" s="45"/>
    </row>
    <row r="73" spans="1:7" s="34" customFormat="1" ht="12.75">
      <c r="A73" s="75" t="s">
        <v>138</v>
      </c>
      <c r="B73" s="17"/>
      <c r="C73" s="76" t="s">
        <v>139</v>
      </c>
      <c r="D73" s="18"/>
      <c r="E73" s="67"/>
      <c r="F73" s="45"/>
      <c r="G73" s="45"/>
    </row>
    <row r="74" spans="1:7" s="34" customFormat="1" ht="12.75">
      <c r="A74" s="46" t="s">
        <v>140</v>
      </c>
      <c r="B74" s="54"/>
      <c r="C74" s="54" t="s">
        <v>141</v>
      </c>
      <c r="D74" s="50"/>
      <c r="E74" s="77"/>
      <c r="F74" s="45"/>
      <c r="G74" s="45"/>
    </row>
    <row r="75" spans="1:7" s="34" customFormat="1" ht="12.75" customHeight="1">
      <c r="A75" s="78" t="s">
        <v>142</v>
      </c>
      <c r="B75" s="74"/>
      <c r="C75" s="79" t="s">
        <v>143</v>
      </c>
      <c r="D75" s="29"/>
      <c r="E75" s="13"/>
      <c r="F75" s="45">
        <f>F76+F77</f>
        <v>0</v>
      </c>
      <c r="G75" s="45">
        <f>G76+G77</f>
        <v>0</v>
      </c>
    </row>
    <row r="76" spans="1:7" s="34" customFormat="1" ht="12.75" customHeight="1">
      <c r="A76" s="16" t="s">
        <v>186</v>
      </c>
      <c r="B76" s="20"/>
      <c r="C76" s="12"/>
      <c r="D76" s="11" t="s">
        <v>187</v>
      </c>
      <c r="E76" s="67"/>
      <c r="F76" s="45"/>
      <c r="G76" s="45"/>
    </row>
    <row r="77" spans="1:7" s="34" customFormat="1" ht="12.75" customHeight="1">
      <c r="A77" s="16" t="s">
        <v>188</v>
      </c>
      <c r="B77" s="20"/>
      <c r="C77" s="12"/>
      <c r="D77" s="11" t="s">
        <v>189</v>
      </c>
      <c r="E77" s="52"/>
      <c r="F77" s="45"/>
      <c r="G77" s="45"/>
    </row>
    <row r="78" spans="1:7" s="34" customFormat="1" ht="12.75" customHeight="1">
      <c r="A78" s="16" t="s">
        <v>144</v>
      </c>
      <c r="B78" s="62"/>
      <c r="C78" s="80" t="s">
        <v>145</v>
      </c>
      <c r="D78" s="81"/>
      <c r="E78" s="52"/>
      <c r="F78" s="45"/>
      <c r="G78" s="45"/>
    </row>
    <row r="79" spans="1:7" s="34" customFormat="1" ht="12.75" customHeight="1">
      <c r="A79" s="16" t="s">
        <v>146</v>
      </c>
      <c r="B79" s="82"/>
      <c r="C79" s="22" t="s">
        <v>147</v>
      </c>
      <c r="D79" s="83"/>
      <c r="E79" s="67"/>
      <c r="F79" s="45"/>
      <c r="G79" s="45"/>
    </row>
    <row r="80" spans="1:7" s="34" customFormat="1" ht="12.75" customHeight="1">
      <c r="A80" s="16" t="s">
        <v>179</v>
      </c>
      <c r="B80" s="10"/>
      <c r="C80" s="27" t="s">
        <v>148</v>
      </c>
      <c r="D80" s="28"/>
      <c r="E80" s="67"/>
      <c r="F80" s="45">
        <v>314.1</v>
      </c>
      <c r="G80" s="45"/>
    </row>
    <row r="81" spans="1:7" s="34" customFormat="1" ht="12.75" customHeight="1">
      <c r="A81" s="16" t="s">
        <v>149</v>
      </c>
      <c r="B81" s="10"/>
      <c r="C81" s="27" t="s">
        <v>190</v>
      </c>
      <c r="D81" s="28"/>
      <c r="E81" s="67"/>
      <c r="F81" s="45">
        <f>10855.09+2098.94+6675.19+2886.73</f>
        <v>22515.95</v>
      </c>
      <c r="G81" s="45">
        <v>4041.98</v>
      </c>
    </row>
    <row r="82" spans="1:7" s="34" customFormat="1" ht="12.75" customHeight="1">
      <c r="A82" s="9" t="s">
        <v>151</v>
      </c>
      <c r="B82" s="20"/>
      <c r="C82" s="22" t="s">
        <v>150</v>
      </c>
      <c r="D82" s="11"/>
      <c r="E82" s="67"/>
      <c r="F82" s="45">
        <f>13067.36+4048.26</f>
        <v>17115.620000000003</v>
      </c>
      <c r="G82" s="45">
        <v>17115.62</v>
      </c>
    </row>
    <row r="83" spans="1:7" s="34" customFormat="1" ht="12.75" customHeight="1">
      <c r="A83" s="9" t="s">
        <v>191</v>
      </c>
      <c r="B83" s="10"/>
      <c r="C83" s="27" t="s">
        <v>152</v>
      </c>
      <c r="D83" s="28"/>
      <c r="E83" s="60"/>
      <c r="F83" s="45"/>
      <c r="G83" s="45"/>
    </row>
    <row r="84" spans="1:7" s="34" customFormat="1" ht="12.75" customHeight="1">
      <c r="A84" s="40" t="s">
        <v>153</v>
      </c>
      <c r="B84" s="84" t="s">
        <v>154</v>
      </c>
      <c r="C84" s="85"/>
      <c r="D84" s="86"/>
      <c r="E84" s="60"/>
      <c r="F84" s="45">
        <f>F90</f>
        <v>2119.4700000000003</v>
      </c>
      <c r="G84" s="45">
        <f>G90</f>
        <v>941.8299999999999</v>
      </c>
    </row>
    <row r="85" spans="1:7" s="34" customFormat="1" ht="12.75" customHeight="1">
      <c r="A85" s="46" t="s">
        <v>42</v>
      </c>
      <c r="B85" s="59" t="s">
        <v>192</v>
      </c>
      <c r="C85" s="10"/>
      <c r="D85" s="44"/>
      <c r="E85" s="60"/>
      <c r="F85" s="45"/>
      <c r="G85" s="45"/>
    </row>
    <row r="86" spans="1:7" s="34" customFormat="1" ht="12.75" customHeight="1">
      <c r="A86" s="46" t="s">
        <v>44</v>
      </c>
      <c r="B86" s="47" t="s">
        <v>155</v>
      </c>
      <c r="C86" s="71"/>
      <c r="D86" s="72"/>
      <c r="E86" s="13"/>
      <c r="F86" s="45"/>
      <c r="G86" s="45"/>
    </row>
    <row r="87" spans="1:7" s="34" customFormat="1" ht="12.75" customHeight="1">
      <c r="A87" s="9" t="s">
        <v>89</v>
      </c>
      <c r="B87" s="10"/>
      <c r="C87" s="27" t="s">
        <v>193</v>
      </c>
      <c r="D87" s="28"/>
      <c r="E87" s="13"/>
      <c r="F87" s="45"/>
      <c r="G87" s="45"/>
    </row>
    <row r="88" spans="1:7" s="34" customFormat="1" ht="12.75" customHeight="1">
      <c r="A88" s="9" t="s">
        <v>91</v>
      </c>
      <c r="B88" s="10"/>
      <c r="C88" s="27" t="s">
        <v>194</v>
      </c>
      <c r="D88" s="28"/>
      <c r="E88" s="13"/>
      <c r="F88" s="45"/>
      <c r="G88" s="45"/>
    </row>
    <row r="89" spans="1:7" s="34" customFormat="1" ht="12.75" customHeight="1">
      <c r="A89" s="6" t="s">
        <v>46</v>
      </c>
      <c r="B89" s="12" t="s">
        <v>156</v>
      </c>
      <c r="C89" s="12"/>
      <c r="D89" s="21" t="s">
        <v>303</v>
      </c>
      <c r="E89" s="13"/>
      <c r="F89" s="45"/>
      <c r="G89" s="45"/>
    </row>
    <row r="90" spans="1:7" s="34" customFormat="1" ht="12.75" customHeight="1">
      <c r="A90" s="55" t="s">
        <v>48</v>
      </c>
      <c r="B90" s="56" t="s">
        <v>157</v>
      </c>
      <c r="C90" s="57"/>
      <c r="D90" s="58"/>
      <c r="E90" s="13"/>
      <c r="F90" s="142">
        <f>F91+F92</f>
        <v>2119.4700000000003</v>
      </c>
      <c r="G90" s="45">
        <f>G92+G91</f>
        <v>941.8299999999999</v>
      </c>
    </row>
    <row r="91" spans="1:7" s="34" customFormat="1" ht="12.75" customHeight="1">
      <c r="A91" s="9" t="s">
        <v>195</v>
      </c>
      <c r="B91" s="42"/>
      <c r="C91" s="27" t="s">
        <v>158</v>
      </c>
      <c r="D91" s="87"/>
      <c r="E91" s="52"/>
      <c r="F91" s="142">
        <v>1177.64</v>
      </c>
      <c r="G91" s="45">
        <v>-429.53</v>
      </c>
    </row>
    <row r="92" spans="1:7" s="34" customFormat="1" ht="12.75" customHeight="1">
      <c r="A92" s="9" t="s">
        <v>196</v>
      </c>
      <c r="B92" s="42"/>
      <c r="C92" s="27" t="s">
        <v>159</v>
      </c>
      <c r="D92" s="87"/>
      <c r="E92" s="52"/>
      <c r="F92" s="45">
        <v>941.83</v>
      </c>
      <c r="G92" s="45">
        <v>1371.36</v>
      </c>
    </row>
    <row r="93" spans="1:7" s="34" customFormat="1" ht="12.75" customHeight="1">
      <c r="A93" s="40" t="s">
        <v>197</v>
      </c>
      <c r="B93" s="84" t="s">
        <v>198</v>
      </c>
      <c r="C93" s="86"/>
      <c r="D93" s="86"/>
      <c r="E93" s="52"/>
      <c r="F93" s="45"/>
      <c r="G93" s="45"/>
    </row>
    <row r="94" spans="1:7" s="34" customFormat="1" ht="25.5" customHeight="1">
      <c r="A94" s="40"/>
      <c r="B94" s="192" t="s">
        <v>199</v>
      </c>
      <c r="C94" s="193"/>
      <c r="D94" s="188"/>
      <c r="E94" s="13"/>
      <c r="F94" s="135">
        <f>F59+F64+F84</f>
        <v>92498.15</v>
      </c>
      <c r="G94" s="135">
        <f>G59+G64+G84</f>
        <v>75712.99</v>
      </c>
    </row>
    <row r="95" spans="1:7" s="34" customFormat="1" ht="25.5" customHeight="1">
      <c r="A95" s="149"/>
      <c r="B95" s="29"/>
      <c r="C95" s="150"/>
      <c r="D95" s="150"/>
      <c r="E95" s="89"/>
      <c r="F95" s="151"/>
      <c r="G95" s="151"/>
    </row>
    <row r="96" spans="1:9" s="34" customFormat="1" ht="15">
      <c r="A96" s="94" t="s">
        <v>310</v>
      </c>
      <c r="B96" s="94"/>
      <c r="C96" s="94"/>
      <c r="D96" s="94"/>
      <c r="E96" s="94"/>
      <c r="F96" s="94" t="s">
        <v>311</v>
      </c>
      <c r="G96" s="94"/>
      <c r="H96" s="94"/>
      <c r="I96" s="94"/>
    </row>
    <row r="97" spans="1:7" s="34" customFormat="1" ht="12.75" customHeight="1">
      <c r="A97" s="177" t="s">
        <v>289</v>
      </c>
      <c r="B97" s="177"/>
      <c r="C97" s="177"/>
      <c r="D97" s="177"/>
      <c r="E97" s="177"/>
      <c r="F97" s="176" t="s">
        <v>160</v>
      </c>
      <c r="G97" s="176"/>
    </row>
    <row r="98" spans="1:7" s="34" customFormat="1" ht="84.75" customHeight="1">
      <c r="A98" s="178" t="s">
        <v>313</v>
      </c>
      <c r="B98" s="178"/>
      <c r="C98" s="178"/>
      <c r="D98" s="178"/>
      <c r="E98" s="178"/>
      <c r="F98" s="179" t="s">
        <v>312</v>
      </c>
      <c r="G98" s="179"/>
    </row>
    <row r="99" spans="1:7" s="34" customFormat="1" ht="12.75">
      <c r="A99" s="111"/>
      <c r="B99" s="112"/>
      <c r="C99" s="112"/>
      <c r="D99" s="112"/>
      <c r="E99" s="90"/>
      <c r="F99" s="37"/>
      <c r="G99" s="37"/>
    </row>
    <row r="100" spans="1:7" s="34" customFormat="1" ht="12.75">
      <c r="A100" s="180" t="s">
        <v>292</v>
      </c>
      <c r="B100" s="180"/>
      <c r="C100" s="180"/>
      <c r="D100" s="180"/>
      <c r="E100" s="180"/>
      <c r="F100" s="181"/>
      <c r="G100" s="181"/>
    </row>
    <row r="101" spans="1:7" s="34" customFormat="1" ht="12.75">
      <c r="A101" s="174"/>
      <c r="B101" s="174"/>
      <c r="C101" s="174"/>
      <c r="D101" s="174"/>
      <c r="E101" s="174"/>
      <c r="F101" s="175"/>
      <c r="G101" s="175"/>
    </row>
    <row r="102" spans="1:7" s="34" customFormat="1" ht="12.75">
      <c r="A102" s="31"/>
      <c r="B102" s="31"/>
      <c r="C102" s="31"/>
      <c r="D102" s="31"/>
      <c r="E102" s="31"/>
      <c r="F102" s="31"/>
      <c r="G102" s="31"/>
    </row>
    <row r="103" s="34" customFormat="1" ht="12.75">
      <c r="E103" s="31"/>
    </row>
    <row r="104" s="34" customFormat="1" ht="12.75">
      <c r="E104" s="31"/>
    </row>
    <row r="105" s="34" customFormat="1" ht="12.75">
      <c r="E105" s="31"/>
    </row>
    <row r="106" s="34" customFormat="1" ht="12.75">
      <c r="E106" s="31"/>
    </row>
    <row r="107" s="34" customFormat="1" ht="12.75">
      <c r="E107" s="31"/>
    </row>
    <row r="108" s="34" customFormat="1" ht="12.75">
      <c r="E108" s="31"/>
    </row>
    <row r="109" s="34" customFormat="1" ht="12.75">
      <c r="E109" s="31"/>
    </row>
    <row r="110" s="34" customFormat="1" ht="12.75">
      <c r="E110" s="31"/>
    </row>
    <row r="111" s="34" customFormat="1" ht="12.75">
      <c r="E111" s="31"/>
    </row>
    <row r="112" s="34" customFormat="1" ht="12.75">
      <c r="E112" s="31"/>
    </row>
    <row r="113" s="34" customFormat="1" ht="12.75">
      <c r="E113" s="31"/>
    </row>
    <row r="114" s="34" customFormat="1" ht="12.75">
      <c r="E114" s="31"/>
    </row>
    <row r="115" s="34" customFormat="1" ht="12.75">
      <c r="E115" s="31"/>
    </row>
    <row r="116" s="34" customFormat="1" ht="12.75">
      <c r="E116" s="31"/>
    </row>
    <row r="117" s="34" customFormat="1" ht="12.75">
      <c r="E117" s="31"/>
    </row>
    <row r="118" s="34" customFormat="1" ht="12.75">
      <c r="E118" s="31"/>
    </row>
    <row r="119" s="34" customFormat="1" ht="12.75">
      <c r="E119" s="31"/>
    </row>
    <row r="120" s="34" customFormat="1" ht="12.75">
      <c r="E120" s="31"/>
    </row>
    <row r="121" s="34" customFormat="1" ht="12.75">
      <c r="E121" s="31"/>
    </row>
  </sheetData>
  <sheetProtection/>
  <mergeCells count="26">
    <mergeCell ref="E2:G2"/>
    <mergeCell ref="E3:G3"/>
    <mergeCell ref="A7:G7"/>
    <mergeCell ref="A8:G8"/>
    <mergeCell ref="A5:G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A101:E101"/>
    <mergeCell ref="F101:G101"/>
    <mergeCell ref="F97:G97"/>
    <mergeCell ref="A97:E97"/>
    <mergeCell ref="A98:E98"/>
    <mergeCell ref="F98:G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view="pageBreakPreview" zoomScaleSheetLayoutView="100" zoomScalePageLayoutView="0" workbookViewId="0" topLeftCell="A28">
      <selection activeCell="I59" sqref="I59"/>
    </sheetView>
  </sheetViews>
  <sheetFormatPr defaultColWidth="9.140625" defaultRowHeight="12.75"/>
  <cols>
    <col min="1" max="1" width="8.00390625" style="92" customWidth="1"/>
    <col min="2" max="2" width="1.57421875" style="92" hidden="1" customWidth="1"/>
    <col min="3" max="3" width="30.140625" style="92" customWidth="1"/>
    <col min="4" max="4" width="18.28125" style="92" customWidth="1"/>
    <col min="5" max="5" width="0" style="92" hidden="1" customWidth="1"/>
    <col min="6" max="6" width="11.7109375" style="92" customWidth="1"/>
    <col min="7" max="9" width="13.140625" style="92" customWidth="1"/>
    <col min="10" max="16384" width="9.140625" style="92" customWidth="1"/>
  </cols>
  <sheetData>
    <row r="1" spans="1:9" ht="12.75">
      <c r="A1" s="109"/>
      <c r="B1" s="109"/>
      <c r="C1" s="109"/>
      <c r="D1" s="109"/>
      <c r="E1" s="109"/>
      <c r="F1" s="109"/>
      <c r="G1" s="113"/>
      <c r="H1" s="113"/>
      <c r="I1" s="109"/>
    </row>
    <row r="2" spans="1:9" ht="15.75">
      <c r="A2" s="109"/>
      <c r="B2" s="109"/>
      <c r="C2" s="109"/>
      <c r="D2" s="114"/>
      <c r="E2" s="109"/>
      <c r="F2" s="109"/>
      <c r="G2" s="115" t="s">
        <v>204</v>
      </c>
      <c r="H2" s="116"/>
      <c r="I2" s="116"/>
    </row>
    <row r="3" spans="1:9" ht="15.75">
      <c r="A3" s="109"/>
      <c r="B3" s="109"/>
      <c r="C3" s="109"/>
      <c r="D3" s="109"/>
      <c r="E3" s="109"/>
      <c r="F3" s="109"/>
      <c r="G3" s="115" t="s">
        <v>162</v>
      </c>
      <c r="H3" s="116"/>
      <c r="I3" s="116"/>
    </row>
    <row r="4" spans="1:9" ht="12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5.75">
      <c r="A5" s="207" t="s">
        <v>290</v>
      </c>
      <c r="B5" s="198"/>
      <c r="C5" s="198"/>
      <c r="D5" s="198"/>
      <c r="E5" s="198"/>
      <c r="F5" s="198"/>
      <c r="G5" s="198"/>
      <c r="H5" s="198"/>
      <c r="I5" s="198"/>
    </row>
    <row r="6" spans="1:9" ht="15.75">
      <c r="A6" s="208" t="s">
        <v>291</v>
      </c>
      <c r="B6" s="198"/>
      <c r="C6" s="198"/>
      <c r="D6" s="198"/>
      <c r="E6" s="198"/>
      <c r="F6" s="198"/>
      <c r="G6" s="198"/>
      <c r="H6" s="198"/>
      <c r="I6" s="198"/>
    </row>
    <row r="7" spans="1:9" ht="15.75">
      <c r="A7" s="209" t="s">
        <v>296</v>
      </c>
      <c r="B7" s="198"/>
      <c r="C7" s="198"/>
      <c r="D7" s="198"/>
      <c r="E7" s="198"/>
      <c r="F7" s="198"/>
      <c r="G7" s="198"/>
      <c r="H7" s="198"/>
      <c r="I7" s="198"/>
    </row>
    <row r="8" spans="1:9" ht="15">
      <c r="A8" s="210" t="s">
        <v>259</v>
      </c>
      <c r="B8" s="211"/>
      <c r="C8" s="211"/>
      <c r="D8" s="211"/>
      <c r="E8" s="211"/>
      <c r="F8" s="211"/>
      <c r="G8" s="211"/>
      <c r="H8" s="211"/>
      <c r="I8" s="211"/>
    </row>
    <row r="9" spans="1:9" ht="15">
      <c r="A9" s="210" t="s">
        <v>298</v>
      </c>
      <c r="B9" s="211"/>
      <c r="C9" s="211"/>
      <c r="D9" s="211"/>
      <c r="E9" s="211"/>
      <c r="F9" s="211"/>
      <c r="G9" s="211"/>
      <c r="H9" s="211"/>
      <c r="I9" s="211"/>
    </row>
    <row r="10" spans="1:9" ht="15">
      <c r="A10" s="210" t="s">
        <v>233</v>
      </c>
      <c r="B10" s="211"/>
      <c r="C10" s="211"/>
      <c r="D10" s="211"/>
      <c r="E10" s="211"/>
      <c r="F10" s="211"/>
      <c r="G10" s="211"/>
      <c r="H10" s="211"/>
      <c r="I10" s="211"/>
    </row>
    <row r="11" spans="1:9" ht="15">
      <c r="A11" s="210" t="s">
        <v>234</v>
      </c>
      <c r="B11" s="198"/>
      <c r="C11" s="198"/>
      <c r="D11" s="198"/>
      <c r="E11" s="198"/>
      <c r="F11" s="198"/>
      <c r="G11" s="198"/>
      <c r="H11" s="198"/>
      <c r="I11" s="198"/>
    </row>
    <row r="12" spans="1:9" ht="15">
      <c r="A12" s="212"/>
      <c r="B12" s="211"/>
      <c r="C12" s="211"/>
      <c r="D12" s="211"/>
      <c r="E12" s="211"/>
      <c r="F12" s="211"/>
      <c r="G12" s="211"/>
      <c r="H12" s="211"/>
      <c r="I12" s="211"/>
    </row>
    <row r="13" spans="1:9" ht="15">
      <c r="A13" s="213" t="s">
        <v>205</v>
      </c>
      <c r="B13" s="214"/>
      <c r="C13" s="214"/>
      <c r="D13" s="214"/>
      <c r="E13" s="214"/>
      <c r="F13" s="214"/>
      <c r="G13" s="214"/>
      <c r="H13" s="214"/>
      <c r="I13" s="214"/>
    </row>
    <row r="14" spans="1:9" ht="11.25" customHeight="1">
      <c r="A14" s="210"/>
      <c r="B14" s="211"/>
      <c r="C14" s="211"/>
      <c r="D14" s="211"/>
      <c r="E14" s="211"/>
      <c r="F14" s="211"/>
      <c r="G14" s="211"/>
      <c r="H14" s="211"/>
      <c r="I14" s="211"/>
    </row>
    <row r="15" spans="1:9" ht="15">
      <c r="A15" s="213" t="s">
        <v>323</v>
      </c>
      <c r="B15" s="214"/>
      <c r="C15" s="214"/>
      <c r="D15" s="214"/>
      <c r="E15" s="214"/>
      <c r="F15" s="214"/>
      <c r="G15" s="214"/>
      <c r="H15" s="214"/>
      <c r="I15" s="214"/>
    </row>
    <row r="16" spans="1:9" ht="9.75" customHeight="1">
      <c r="A16" s="117"/>
      <c r="B16" s="118"/>
      <c r="C16" s="118"/>
      <c r="D16" s="118"/>
      <c r="E16" s="118"/>
      <c r="F16" s="118"/>
      <c r="G16" s="118"/>
      <c r="H16" s="118"/>
      <c r="I16" s="118"/>
    </row>
    <row r="17" spans="1:9" ht="15">
      <c r="A17" s="210" t="s">
        <v>326</v>
      </c>
      <c r="B17" s="211"/>
      <c r="C17" s="211"/>
      <c r="D17" s="211"/>
      <c r="E17" s="211"/>
      <c r="F17" s="211"/>
      <c r="G17" s="211"/>
      <c r="H17" s="211"/>
      <c r="I17" s="211"/>
    </row>
    <row r="18" spans="1:9" ht="15">
      <c r="A18" s="210" t="s">
        <v>34</v>
      </c>
      <c r="B18" s="211"/>
      <c r="C18" s="211"/>
      <c r="D18" s="211"/>
      <c r="E18" s="211"/>
      <c r="F18" s="211"/>
      <c r="G18" s="211"/>
      <c r="H18" s="211"/>
      <c r="I18" s="211"/>
    </row>
    <row r="19" spans="1:9" s="91" customFormat="1" ht="15">
      <c r="A19" s="217" t="s">
        <v>305</v>
      </c>
      <c r="B19" s="218"/>
      <c r="C19" s="218"/>
      <c r="D19" s="218"/>
      <c r="E19" s="218"/>
      <c r="F19" s="218"/>
      <c r="G19" s="218"/>
      <c r="H19" s="218"/>
      <c r="I19" s="218"/>
    </row>
    <row r="20" spans="1:9" s="93" customFormat="1" ht="45.75" customHeight="1">
      <c r="A20" s="215" t="s">
        <v>35</v>
      </c>
      <c r="B20" s="215"/>
      <c r="C20" s="215" t="s">
        <v>36</v>
      </c>
      <c r="D20" s="205"/>
      <c r="E20" s="205"/>
      <c r="F20" s="205"/>
      <c r="G20" s="119" t="s">
        <v>206</v>
      </c>
      <c r="H20" s="119" t="s">
        <v>207</v>
      </c>
      <c r="I20" s="119" t="s">
        <v>208</v>
      </c>
    </row>
    <row r="21" spans="1:9" ht="15.75" customHeight="1">
      <c r="A21" s="120" t="s">
        <v>40</v>
      </c>
      <c r="B21" s="121" t="s">
        <v>209</v>
      </c>
      <c r="C21" s="206" t="s">
        <v>209</v>
      </c>
      <c r="D21" s="216"/>
      <c r="E21" s="216"/>
      <c r="F21" s="216"/>
      <c r="G21" s="121"/>
      <c r="H21" s="121">
        <f>H22+H28</f>
        <v>91595.28000000001</v>
      </c>
      <c r="I21" s="143">
        <f>I22+I28</f>
        <v>87257.8</v>
      </c>
    </row>
    <row r="22" spans="1:9" ht="15.75">
      <c r="A22" s="123" t="s">
        <v>42</v>
      </c>
      <c r="B22" s="124" t="s">
        <v>210</v>
      </c>
      <c r="C22" s="204" t="s">
        <v>300</v>
      </c>
      <c r="D22" s="204"/>
      <c r="E22" s="204"/>
      <c r="F22" s="204"/>
      <c r="G22" s="136"/>
      <c r="H22" s="143">
        <f>H23+H24+H25+H26+H27</f>
        <v>85017.64000000001</v>
      </c>
      <c r="I22" s="143">
        <f>I23+I24+I25+I26+I27</f>
        <v>80794.1</v>
      </c>
    </row>
    <row r="23" spans="1:9" ht="15.75">
      <c r="A23" s="123" t="s">
        <v>235</v>
      </c>
      <c r="B23" s="124" t="s">
        <v>76</v>
      </c>
      <c r="C23" s="204" t="s">
        <v>301</v>
      </c>
      <c r="D23" s="204"/>
      <c r="E23" s="204"/>
      <c r="F23" s="204"/>
      <c r="G23" s="136"/>
      <c r="H23" s="133">
        <v>4902.94</v>
      </c>
      <c r="I23" s="144">
        <v>3304.84</v>
      </c>
    </row>
    <row r="24" spans="1:9" ht="15.75">
      <c r="A24" s="123" t="s">
        <v>236</v>
      </c>
      <c r="B24" s="126" t="s">
        <v>237</v>
      </c>
      <c r="C24" s="202" t="s">
        <v>325</v>
      </c>
      <c r="D24" s="202"/>
      <c r="E24" s="202"/>
      <c r="F24" s="202"/>
      <c r="G24" s="136"/>
      <c r="H24" s="143">
        <f>76129.95+1953.33+283.71</f>
        <v>78366.99</v>
      </c>
      <c r="I24" s="144">
        <v>77179.99</v>
      </c>
    </row>
    <row r="25" spans="1:9" ht="15.75" customHeight="1">
      <c r="A25" s="123" t="s">
        <v>238</v>
      </c>
      <c r="B25" s="124" t="s">
        <v>239</v>
      </c>
      <c r="C25" s="202" t="s">
        <v>239</v>
      </c>
      <c r="D25" s="202"/>
      <c r="E25" s="202"/>
      <c r="F25" s="202"/>
      <c r="G25" s="136"/>
      <c r="H25" s="121"/>
      <c r="I25" s="120"/>
    </row>
    <row r="26" spans="1:9" ht="15.75">
      <c r="A26" s="123" t="s">
        <v>240</v>
      </c>
      <c r="B26" s="126" t="s">
        <v>241</v>
      </c>
      <c r="C26" s="202" t="s">
        <v>241</v>
      </c>
      <c r="D26" s="202"/>
      <c r="E26" s="202"/>
      <c r="F26" s="202"/>
      <c r="G26" s="136"/>
      <c r="H26" s="121">
        <f>17.43+485.28+1245</f>
        <v>1747.71</v>
      </c>
      <c r="I26" s="144">
        <v>309.27</v>
      </c>
    </row>
    <row r="27" spans="1:9" ht="15.75" customHeight="1">
      <c r="A27" s="123" t="s">
        <v>44</v>
      </c>
      <c r="B27" s="124" t="s">
        <v>211</v>
      </c>
      <c r="C27" s="202" t="s">
        <v>211</v>
      </c>
      <c r="D27" s="202"/>
      <c r="E27" s="202"/>
      <c r="F27" s="202"/>
      <c r="G27" s="124"/>
      <c r="H27" s="121"/>
      <c r="I27" s="120"/>
    </row>
    <row r="28" spans="1:9" ht="15.75" customHeight="1">
      <c r="A28" s="123" t="s">
        <v>46</v>
      </c>
      <c r="B28" s="124" t="s">
        <v>212</v>
      </c>
      <c r="C28" s="202" t="s">
        <v>212</v>
      </c>
      <c r="D28" s="202"/>
      <c r="E28" s="202"/>
      <c r="F28" s="202"/>
      <c r="G28" s="124"/>
      <c r="H28" s="121">
        <f>H29+H30</f>
        <v>6577.64</v>
      </c>
      <c r="I28" s="143">
        <f>I29+I30</f>
        <v>6463.7</v>
      </c>
    </row>
    <row r="29" spans="1:9" ht="15.75" customHeight="1">
      <c r="A29" s="123" t="s">
        <v>213</v>
      </c>
      <c r="B29" s="126" t="s">
        <v>214</v>
      </c>
      <c r="C29" s="202" t="s">
        <v>214</v>
      </c>
      <c r="D29" s="202"/>
      <c r="E29" s="202"/>
      <c r="F29" s="202"/>
      <c r="G29" s="126"/>
      <c r="H29" s="121">
        <v>6577.64</v>
      </c>
      <c r="I29" s="144">
        <v>6463.7</v>
      </c>
    </row>
    <row r="30" spans="1:9" ht="15.75" customHeight="1">
      <c r="A30" s="123" t="s">
        <v>215</v>
      </c>
      <c r="B30" s="126" t="s">
        <v>216</v>
      </c>
      <c r="C30" s="202" t="s">
        <v>216</v>
      </c>
      <c r="D30" s="202"/>
      <c r="E30" s="202"/>
      <c r="F30" s="202"/>
      <c r="G30" s="126"/>
      <c r="H30" s="121"/>
      <c r="I30" s="120"/>
    </row>
    <row r="31" spans="1:9" ht="15.75" customHeight="1">
      <c r="A31" s="120" t="s">
        <v>49</v>
      </c>
      <c r="B31" s="121" t="s">
        <v>217</v>
      </c>
      <c r="C31" s="206" t="s">
        <v>217</v>
      </c>
      <c r="D31" s="206"/>
      <c r="E31" s="206"/>
      <c r="F31" s="206"/>
      <c r="G31" s="121"/>
      <c r="H31" s="121">
        <f>H32+H33+H34+H35+H36+H37+H38+H39+H40+H41+H42+H43+H44+H45</f>
        <v>90417.63999999998</v>
      </c>
      <c r="I31" s="143">
        <f>I32+I33+I34+I35+I36+I37+I38+I39+I40+I41+I42+I43+I44+I45</f>
        <v>87978.93</v>
      </c>
    </row>
    <row r="32" spans="1:9" ht="15.75" customHeight="1">
      <c r="A32" s="123" t="s">
        <v>42</v>
      </c>
      <c r="B32" s="124" t="s">
        <v>242</v>
      </c>
      <c r="C32" s="202" t="s">
        <v>243</v>
      </c>
      <c r="D32" s="203"/>
      <c r="E32" s="203"/>
      <c r="F32" s="203"/>
      <c r="G32" s="124"/>
      <c r="H32" s="121">
        <f>64917.07+20018.04</f>
        <v>84935.11</v>
      </c>
      <c r="I32" s="144">
        <v>82617.98</v>
      </c>
    </row>
    <row r="33" spans="1:9" ht="15.75" customHeight="1">
      <c r="A33" s="123" t="s">
        <v>44</v>
      </c>
      <c r="B33" s="124" t="s">
        <v>244</v>
      </c>
      <c r="C33" s="202" t="s">
        <v>245</v>
      </c>
      <c r="D33" s="203"/>
      <c r="E33" s="203"/>
      <c r="F33" s="203"/>
      <c r="G33" s="124"/>
      <c r="H33" s="121">
        <v>301.14</v>
      </c>
      <c r="I33" s="144">
        <v>295.98</v>
      </c>
    </row>
    <row r="34" spans="1:9" ht="15.75" customHeight="1">
      <c r="A34" s="123" t="s">
        <v>46</v>
      </c>
      <c r="B34" s="124" t="s">
        <v>246</v>
      </c>
      <c r="C34" s="202" t="s">
        <v>247</v>
      </c>
      <c r="D34" s="203"/>
      <c r="E34" s="203"/>
      <c r="F34" s="203"/>
      <c r="G34" s="124"/>
      <c r="H34" s="126">
        <f>34.56+1794.13+383.67+257.3+67.77</f>
        <v>2537.4300000000003</v>
      </c>
      <c r="I34" s="145">
        <v>3604.44</v>
      </c>
    </row>
    <row r="35" spans="1:9" ht="15.75">
      <c r="A35" s="123" t="s">
        <v>48</v>
      </c>
      <c r="B35" s="124" t="s">
        <v>248</v>
      </c>
      <c r="C35" s="204" t="s">
        <v>249</v>
      </c>
      <c r="D35" s="203"/>
      <c r="E35" s="203"/>
      <c r="F35" s="203"/>
      <c r="G35" s="124"/>
      <c r="H35" s="126">
        <v>4.28</v>
      </c>
      <c r="I35" s="123"/>
    </row>
    <row r="36" spans="1:9" ht="15.75">
      <c r="A36" s="123" t="s">
        <v>71</v>
      </c>
      <c r="B36" s="124" t="s">
        <v>250</v>
      </c>
      <c r="C36" s="204" t="s">
        <v>251</v>
      </c>
      <c r="D36" s="203"/>
      <c r="E36" s="203"/>
      <c r="F36" s="203"/>
      <c r="G36" s="124"/>
      <c r="H36" s="126"/>
      <c r="I36" s="123"/>
    </row>
    <row r="37" spans="1:9" ht="15.75">
      <c r="A37" s="123" t="s">
        <v>252</v>
      </c>
      <c r="B37" s="124" t="s">
        <v>253</v>
      </c>
      <c r="C37" s="204" t="s">
        <v>254</v>
      </c>
      <c r="D37" s="203"/>
      <c r="E37" s="203"/>
      <c r="F37" s="203"/>
      <c r="G37" s="124"/>
      <c r="H37" s="126"/>
      <c r="I37" s="145">
        <v>25.87</v>
      </c>
    </row>
    <row r="38" spans="1:9" ht="15.75" customHeight="1">
      <c r="A38" s="123" t="s">
        <v>255</v>
      </c>
      <c r="B38" s="124" t="s">
        <v>256</v>
      </c>
      <c r="C38" s="204" t="s">
        <v>106</v>
      </c>
      <c r="D38" s="203"/>
      <c r="E38" s="203"/>
      <c r="F38" s="203"/>
      <c r="G38" s="124"/>
      <c r="H38" s="126"/>
      <c r="I38" s="146">
        <v>237</v>
      </c>
    </row>
    <row r="39" spans="1:9" ht="15.75" customHeight="1">
      <c r="A39" s="123" t="s">
        <v>107</v>
      </c>
      <c r="B39" s="124" t="s">
        <v>218</v>
      </c>
      <c r="C39" s="202" t="s">
        <v>218</v>
      </c>
      <c r="D39" s="203"/>
      <c r="E39" s="203"/>
      <c r="F39" s="203"/>
      <c r="G39" s="124"/>
      <c r="H39" s="126"/>
      <c r="I39" s="126"/>
    </row>
    <row r="40" spans="1:9" ht="15.75" customHeight="1">
      <c r="A40" s="123" t="s">
        <v>108</v>
      </c>
      <c r="B40" s="124" t="s">
        <v>109</v>
      </c>
      <c r="C40" s="204" t="s">
        <v>109</v>
      </c>
      <c r="D40" s="203"/>
      <c r="E40" s="203"/>
      <c r="F40" s="203"/>
      <c r="G40" s="124"/>
      <c r="H40" s="126">
        <f>261.5+164.16</f>
        <v>425.65999999999997</v>
      </c>
      <c r="I40" s="146">
        <v>474.88</v>
      </c>
    </row>
    <row r="41" spans="1:9" ht="15.75" customHeight="1">
      <c r="A41" s="123" t="s">
        <v>110</v>
      </c>
      <c r="B41" s="124" t="s">
        <v>111</v>
      </c>
      <c r="C41" s="202" t="s">
        <v>219</v>
      </c>
      <c r="D41" s="205"/>
      <c r="E41" s="205"/>
      <c r="F41" s="205"/>
      <c r="G41" s="124"/>
      <c r="H41" s="121">
        <v>382.04</v>
      </c>
      <c r="I41" s="146">
        <v>501.8</v>
      </c>
    </row>
    <row r="42" spans="1:9" ht="15.75" customHeight="1">
      <c r="A42" s="123" t="s">
        <v>112</v>
      </c>
      <c r="B42" s="124" t="s">
        <v>113</v>
      </c>
      <c r="C42" s="202" t="s">
        <v>114</v>
      </c>
      <c r="D42" s="203"/>
      <c r="E42" s="203"/>
      <c r="F42" s="203"/>
      <c r="G42" s="124"/>
      <c r="H42" s="126"/>
      <c r="I42" s="126"/>
    </row>
    <row r="43" spans="1:9" ht="15.75">
      <c r="A43" s="123" t="s">
        <v>115</v>
      </c>
      <c r="B43" s="124" t="s">
        <v>116</v>
      </c>
      <c r="C43" s="202" t="s">
        <v>220</v>
      </c>
      <c r="D43" s="203"/>
      <c r="E43" s="203"/>
      <c r="F43" s="203"/>
      <c r="G43" s="124"/>
      <c r="H43" s="126"/>
      <c r="I43" s="126"/>
    </row>
    <row r="44" spans="1:9" ht="15.75">
      <c r="A44" s="123" t="s">
        <v>117</v>
      </c>
      <c r="B44" s="124" t="s">
        <v>118</v>
      </c>
      <c r="C44" s="202" t="s">
        <v>119</v>
      </c>
      <c r="D44" s="203"/>
      <c r="E44" s="203"/>
      <c r="F44" s="203"/>
      <c r="G44" s="124"/>
      <c r="H44" s="126">
        <f>533.94+7.04+1245</f>
        <v>1785.98</v>
      </c>
      <c r="I44" s="146">
        <v>220.98</v>
      </c>
    </row>
    <row r="45" spans="1:9" ht="15.75">
      <c r="A45" s="123" t="s">
        <v>120</v>
      </c>
      <c r="B45" s="124" t="s">
        <v>121</v>
      </c>
      <c r="C45" s="219" t="s">
        <v>221</v>
      </c>
      <c r="D45" s="220"/>
      <c r="E45" s="220"/>
      <c r="F45" s="221"/>
      <c r="G45" s="124"/>
      <c r="H45" s="127">
        <f>46</f>
        <v>46</v>
      </c>
      <c r="I45" s="147"/>
    </row>
    <row r="46" spans="1:9" ht="15.75">
      <c r="A46" s="121" t="s">
        <v>51</v>
      </c>
      <c r="B46" s="125" t="s">
        <v>222</v>
      </c>
      <c r="C46" s="222" t="s">
        <v>222</v>
      </c>
      <c r="D46" s="223"/>
      <c r="E46" s="223"/>
      <c r="F46" s="224"/>
      <c r="G46" s="162"/>
      <c r="H46" s="141">
        <f>H21-H31</f>
        <v>1177.6400000000285</v>
      </c>
      <c r="I46" s="141">
        <f>I54</f>
        <v>-721.1299999999901</v>
      </c>
    </row>
    <row r="47" spans="1:9" ht="15.75">
      <c r="A47" s="121" t="s">
        <v>74</v>
      </c>
      <c r="B47" s="121" t="s">
        <v>223</v>
      </c>
      <c r="C47" s="225" t="s">
        <v>223</v>
      </c>
      <c r="D47" s="223"/>
      <c r="E47" s="223"/>
      <c r="F47" s="224"/>
      <c r="G47" s="122"/>
      <c r="H47" s="122"/>
      <c r="I47" s="122"/>
    </row>
    <row r="48" spans="1:9" ht="15.75">
      <c r="A48" s="126" t="s">
        <v>203</v>
      </c>
      <c r="B48" s="124" t="s">
        <v>122</v>
      </c>
      <c r="C48" s="219" t="s">
        <v>224</v>
      </c>
      <c r="D48" s="220"/>
      <c r="E48" s="220"/>
      <c r="F48" s="221"/>
      <c r="G48" s="127"/>
      <c r="H48" s="127"/>
      <c r="I48" s="127"/>
    </row>
    <row r="49" spans="1:9" ht="15.75">
      <c r="A49" s="126" t="s">
        <v>44</v>
      </c>
      <c r="B49" s="124" t="s">
        <v>225</v>
      </c>
      <c r="C49" s="219" t="s">
        <v>225</v>
      </c>
      <c r="D49" s="220"/>
      <c r="E49" s="220"/>
      <c r="F49" s="221"/>
      <c r="G49" s="127"/>
      <c r="H49" s="127"/>
      <c r="I49" s="127"/>
    </row>
    <row r="50" spans="1:9" ht="15.75">
      <c r="A50" s="126" t="s">
        <v>123</v>
      </c>
      <c r="B50" s="124" t="s">
        <v>124</v>
      </c>
      <c r="C50" s="219" t="s">
        <v>226</v>
      </c>
      <c r="D50" s="220"/>
      <c r="E50" s="220"/>
      <c r="F50" s="221"/>
      <c r="G50" s="127"/>
      <c r="H50" s="127"/>
      <c r="I50" s="127"/>
    </row>
    <row r="51" spans="1:9" ht="15.75">
      <c r="A51" s="121" t="s">
        <v>81</v>
      </c>
      <c r="B51" s="125" t="s">
        <v>227</v>
      </c>
      <c r="C51" s="222" t="s">
        <v>227</v>
      </c>
      <c r="D51" s="223"/>
      <c r="E51" s="223"/>
      <c r="F51" s="224"/>
      <c r="G51" s="122"/>
      <c r="H51" s="122"/>
      <c r="I51" s="141"/>
    </row>
    <row r="52" spans="1:9" ht="30" customHeight="1">
      <c r="A52" s="121" t="s">
        <v>153</v>
      </c>
      <c r="B52" s="125" t="s">
        <v>228</v>
      </c>
      <c r="C52" s="226" t="s">
        <v>228</v>
      </c>
      <c r="D52" s="227"/>
      <c r="E52" s="227"/>
      <c r="F52" s="228"/>
      <c r="G52" s="122"/>
      <c r="H52" s="122"/>
      <c r="I52" s="122"/>
    </row>
    <row r="53" spans="1:9" ht="15.75">
      <c r="A53" s="121" t="s">
        <v>197</v>
      </c>
      <c r="B53" s="125" t="s">
        <v>125</v>
      </c>
      <c r="C53" s="222" t="s">
        <v>125</v>
      </c>
      <c r="D53" s="223"/>
      <c r="E53" s="223"/>
      <c r="F53" s="224"/>
      <c r="G53" s="122"/>
      <c r="H53" s="122"/>
      <c r="I53" s="122"/>
    </row>
    <row r="54" spans="1:9" ht="30" customHeight="1">
      <c r="A54" s="121" t="s">
        <v>230</v>
      </c>
      <c r="B54" s="121" t="s">
        <v>229</v>
      </c>
      <c r="C54" s="229" t="s">
        <v>229</v>
      </c>
      <c r="D54" s="227"/>
      <c r="E54" s="227"/>
      <c r="F54" s="228"/>
      <c r="G54" s="122"/>
      <c r="H54" s="141">
        <f>H46+H51</f>
        <v>1177.6400000000285</v>
      </c>
      <c r="I54" s="141">
        <f>I56</f>
        <v>-721.1299999999901</v>
      </c>
    </row>
    <row r="55" spans="1:9" ht="15.75">
      <c r="A55" s="121" t="s">
        <v>42</v>
      </c>
      <c r="B55" s="121" t="s">
        <v>231</v>
      </c>
      <c r="C55" s="225" t="s">
        <v>231</v>
      </c>
      <c r="D55" s="223"/>
      <c r="E55" s="223"/>
      <c r="F55" s="224"/>
      <c r="G55" s="122"/>
      <c r="H55" s="122"/>
      <c r="I55" s="122"/>
    </row>
    <row r="56" spans="1:9" ht="15.75">
      <c r="A56" s="121" t="s">
        <v>126</v>
      </c>
      <c r="B56" s="125" t="s">
        <v>232</v>
      </c>
      <c r="C56" s="222" t="s">
        <v>232</v>
      </c>
      <c r="D56" s="223"/>
      <c r="E56" s="223"/>
      <c r="F56" s="224"/>
      <c r="G56" s="122"/>
      <c r="H56" s="141">
        <f>H54</f>
        <v>1177.6400000000285</v>
      </c>
      <c r="I56" s="141">
        <f>I21-I31</f>
        <v>-721.1299999999901</v>
      </c>
    </row>
    <row r="57" spans="1:9" ht="15.75">
      <c r="A57" s="126" t="s">
        <v>42</v>
      </c>
      <c r="B57" s="124" t="s">
        <v>127</v>
      </c>
      <c r="C57" s="219" t="s">
        <v>127</v>
      </c>
      <c r="D57" s="220"/>
      <c r="E57" s="220"/>
      <c r="F57" s="221"/>
      <c r="G57" s="127"/>
      <c r="H57" s="127"/>
      <c r="I57" s="127"/>
    </row>
    <row r="58" spans="1:9" ht="15.75">
      <c r="A58" s="126" t="s">
        <v>44</v>
      </c>
      <c r="B58" s="124" t="s">
        <v>128</v>
      </c>
      <c r="C58" s="219" t="s">
        <v>128</v>
      </c>
      <c r="D58" s="220"/>
      <c r="E58" s="220"/>
      <c r="F58" s="221"/>
      <c r="G58" s="127"/>
      <c r="H58" s="127"/>
      <c r="I58" s="127"/>
    </row>
    <row r="59" spans="1:9" ht="15">
      <c r="A59" s="88"/>
      <c r="B59" s="89"/>
      <c r="C59" s="89"/>
      <c r="D59" s="89"/>
      <c r="E59" s="89"/>
      <c r="F59" s="31"/>
      <c r="G59" s="31"/>
      <c r="H59" s="131"/>
      <c r="I59" s="131"/>
    </row>
    <row r="60" spans="1:9" ht="15" customHeight="1">
      <c r="A60" s="230" t="s">
        <v>310</v>
      </c>
      <c r="B60" s="230"/>
      <c r="C60" s="230"/>
      <c r="D60" s="230"/>
      <c r="E60" s="230"/>
      <c r="F60" s="169" t="s">
        <v>288</v>
      </c>
      <c r="G60" s="169"/>
      <c r="H60" s="132" t="s">
        <v>311</v>
      </c>
      <c r="I60" s="131"/>
    </row>
    <row r="61" spans="1:9" ht="41.25" customHeight="1">
      <c r="A61" s="177" t="s">
        <v>295</v>
      </c>
      <c r="B61" s="177"/>
      <c r="C61" s="177"/>
      <c r="D61" s="177"/>
      <c r="E61" s="177"/>
      <c r="F61" s="231" t="s">
        <v>293</v>
      </c>
      <c r="G61" s="231"/>
      <c r="H61" s="176" t="s">
        <v>160</v>
      </c>
      <c r="I61" s="176"/>
    </row>
    <row r="62" spans="1:9" ht="26.25" customHeight="1">
      <c r="A62" s="178" t="s">
        <v>314</v>
      </c>
      <c r="B62" s="178"/>
      <c r="C62" s="178"/>
      <c r="D62" s="178"/>
      <c r="E62" s="178"/>
      <c r="F62" s="179" t="s">
        <v>293</v>
      </c>
      <c r="G62" s="179"/>
      <c r="H62" s="176" t="s">
        <v>312</v>
      </c>
      <c r="I62" s="176"/>
    </row>
    <row r="63" spans="1:9" ht="12.75">
      <c r="A63" s="88"/>
      <c r="B63" s="89"/>
      <c r="C63" s="89"/>
      <c r="D63" s="89"/>
      <c r="E63" s="89"/>
      <c r="F63" s="31"/>
      <c r="G63" s="31"/>
      <c r="H63" s="128" t="s">
        <v>294</v>
      </c>
      <c r="I63" s="128"/>
    </row>
    <row r="64" spans="1:9" ht="18.75" customHeight="1">
      <c r="A64" s="230"/>
      <c r="B64" s="230"/>
      <c r="C64" s="230"/>
      <c r="D64" s="230"/>
      <c r="E64" s="230"/>
      <c r="F64" s="169"/>
      <c r="G64" s="169"/>
      <c r="H64" s="232"/>
      <c r="I64" s="232"/>
    </row>
    <row r="65" spans="1:9" s="91" customFormat="1" ht="15" customHeight="1">
      <c r="A65" s="177"/>
      <c r="B65" s="177"/>
      <c r="C65" s="177"/>
      <c r="D65" s="177"/>
      <c r="E65" s="177"/>
      <c r="F65" s="176"/>
      <c r="G65" s="176"/>
      <c r="H65" s="233"/>
      <c r="I65" s="233"/>
    </row>
    <row r="66" spans="1:9" ht="12.75">
      <c r="A66" s="178"/>
      <c r="B66" s="178"/>
      <c r="C66" s="178"/>
      <c r="D66" s="178"/>
      <c r="E66" s="178"/>
      <c r="F66" s="179"/>
      <c r="G66" s="179"/>
      <c r="H66" s="129"/>
      <c r="I66" s="129"/>
    </row>
    <row r="67" spans="1:9" ht="12.75">
      <c r="A67" s="174"/>
      <c r="B67" s="174"/>
      <c r="C67" s="174"/>
      <c r="D67" s="174"/>
      <c r="E67" s="174"/>
      <c r="F67" s="174"/>
      <c r="G67" s="29"/>
      <c r="H67" s="201"/>
      <c r="I67" s="201"/>
    </row>
    <row r="68" spans="1:9" ht="12.75">
      <c r="A68" s="199"/>
      <c r="B68" s="199"/>
      <c r="C68" s="199"/>
      <c r="D68" s="199"/>
      <c r="E68" s="199"/>
      <c r="F68" s="199"/>
      <c r="G68" s="130"/>
      <c r="H68" s="200"/>
      <c r="I68" s="200"/>
    </row>
    <row r="69" spans="1:9" ht="12.7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ht="12.75">
      <c r="A70" s="109"/>
      <c r="B70" s="109"/>
      <c r="C70" s="109"/>
      <c r="D70" s="109"/>
      <c r="E70" s="109"/>
      <c r="F70" s="109"/>
      <c r="G70" s="109"/>
      <c r="H70" s="109"/>
      <c r="I70" s="109"/>
    </row>
  </sheetData>
  <sheetProtection/>
  <mergeCells count="74">
    <mergeCell ref="H64:I64"/>
    <mergeCell ref="H65:I65"/>
    <mergeCell ref="A64:E64"/>
    <mergeCell ref="F64:G64"/>
    <mergeCell ref="A60:E60"/>
    <mergeCell ref="F60:G60"/>
    <mergeCell ref="A61:E61"/>
    <mergeCell ref="F61:G61"/>
    <mergeCell ref="H61:I61"/>
    <mergeCell ref="H62:I62"/>
    <mergeCell ref="A62:E62"/>
    <mergeCell ref="F62:G62"/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C48:F48"/>
    <mergeCell ref="A20:B20"/>
    <mergeCell ref="C20:F20"/>
    <mergeCell ref="C21:F21"/>
    <mergeCell ref="A14:I14"/>
    <mergeCell ref="A15:I15"/>
    <mergeCell ref="A17:I17"/>
    <mergeCell ref="A18:I18"/>
    <mergeCell ref="A19:I1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6:F26"/>
    <mergeCell ref="C27:F27"/>
    <mergeCell ref="C28:F28"/>
    <mergeCell ref="C29:F29"/>
    <mergeCell ref="C22:F22"/>
    <mergeCell ref="C23:F23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A68:F68"/>
    <mergeCell ref="H68:I68"/>
    <mergeCell ref="A65:E65"/>
    <mergeCell ref="F65:G65"/>
    <mergeCell ref="A67:F67"/>
    <mergeCell ref="H67:I67"/>
    <mergeCell ref="A66:E66"/>
    <mergeCell ref="F66:G6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Normal="80" zoomScaleSheetLayoutView="100" zoomScalePageLayoutView="0" workbookViewId="0" topLeftCell="B10">
      <selection activeCell="I24" sqref="I24"/>
    </sheetView>
  </sheetViews>
  <sheetFormatPr defaultColWidth="9.140625" defaultRowHeight="12.75"/>
  <cols>
    <col min="1" max="1" width="6.00390625" style="100" customWidth="1"/>
    <col min="2" max="2" width="32.8515625" style="94" customWidth="1"/>
    <col min="3" max="10" width="15.7109375" style="94" customWidth="1"/>
    <col min="11" max="11" width="13.140625" style="94" customWidth="1"/>
    <col min="12" max="13" width="15.7109375" style="94" customWidth="1"/>
    <col min="14" max="16384" width="9.140625" style="94" customWidth="1"/>
  </cols>
  <sheetData>
    <row r="1" spans="9:11" ht="15">
      <c r="I1" s="101"/>
      <c r="J1" s="101"/>
      <c r="K1" s="101"/>
    </row>
    <row r="2" ht="15">
      <c r="I2" s="94" t="s">
        <v>11</v>
      </c>
    </row>
    <row r="3" ht="15">
      <c r="I3" s="94" t="s">
        <v>18</v>
      </c>
    </row>
    <row r="5" spans="1:13" ht="15">
      <c r="A5" s="237" t="s">
        <v>19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5">
      <c r="A6" s="237" t="s">
        <v>26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8" spans="1:13" ht="15">
      <c r="A8" s="237" t="s">
        <v>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10" spans="1:13" ht="15">
      <c r="A10" s="236" t="s">
        <v>35</v>
      </c>
      <c r="B10" s="236" t="s">
        <v>1</v>
      </c>
      <c r="C10" s="236" t="s">
        <v>2</v>
      </c>
      <c r="D10" s="236" t="s">
        <v>129</v>
      </c>
      <c r="E10" s="236"/>
      <c r="F10" s="236"/>
      <c r="G10" s="236"/>
      <c r="H10" s="236"/>
      <c r="I10" s="236"/>
      <c r="J10" s="239"/>
      <c r="K10" s="239"/>
      <c r="L10" s="236"/>
      <c r="M10" s="236" t="s">
        <v>3</v>
      </c>
    </row>
    <row r="11" spans="1:13" ht="123" customHeight="1">
      <c r="A11" s="236"/>
      <c r="B11" s="236"/>
      <c r="C11" s="236"/>
      <c r="D11" s="95" t="s">
        <v>27</v>
      </c>
      <c r="E11" s="152" t="s">
        <v>307</v>
      </c>
      <c r="F11" s="95" t="s">
        <v>28</v>
      </c>
      <c r="G11" s="95" t="s">
        <v>4</v>
      </c>
      <c r="H11" s="95" t="s">
        <v>29</v>
      </c>
      <c r="I11" s="102" t="s">
        <v>20</v>
      </c>
      <c r="J11" s="95" t="s">
        <v>5</v>
      </c>
      <c r="K11" s="103" t="s">
        <v>6</v>
      </c>
      <c r="L11" s="104" t="s">
        <v>21</v>
      </c>
      <c r="M11" s="236"/>
    </row>
    <row r="12" spans="1:13" ht="1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6" t="s">
        <v>22</v>
      </c>
      <c r="L12" s="105">
        <v>12</v>
      </c>
      <c r="M12" s="105">
        <v>13</v>
      </c>
    </row>
    <row r="13" spans="1:13" ht="71.25">
      <c r="A13" s="95" t="s">
        <v>131</v>
      </c>
      <c r="B13" s="107" t="s">
        <v>23</v>
      </c>
      <c r="C13" s="96">
        <f aca="true" t="shared" si="0" ref="C13:L13">C14+C15</f>
        <v>0</v>
      </c>
      <c r="D13" s="96">
        <f>D15</f>
        <v>3272.54</v>
      </c>
      <c r="E13" s="96">
        <f t="shared" si="0"/>
        <v>0</v>
      </c>
      <c r="F13" s="96">
        <f t="shared" si="0"/>
        <v>0</v>
      </c>
      <c r="G13" s="96">
        <f t="shared" si="0"/>
        <v>0</v>
      </c>
      <c r="H13" s="96">
        <f t="shared" si="0"/>
        <v>0</v>
      </c>
      <c r="I13" s="96">
        <f>I15</f>
        <v>3272.54</v>
      </c>
      <c r="J13" s="96">
        <f t="shared" si="0"/>
        <v>0</v>
      </c>
      <c r="K13" s="96">
        <f t="shared" si="0"/>
        <v>0</v>
      </c>
      <c r="L13" s="96">
        <f t="shared" si="0"/>
        <v>0</v>
      </c>
      <c r="M13" s="108">
        <f>D13-I13</f>
        <v>0</v>
      </c>
    </row>
    <row r="14" spans="1:13" ht="15" customHeight="1">
      <c r="A14" s="97" t="s">
        <v>13</v>
      </c>
      <c r="B14" s="98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5" customHeight="1">
      <c r="A15" s="97" t="s">
        <v>14</v>
      </c>
      <c r="B15" s="98" t="s">
        <v>8</v>
      </c>
      <c r="C15" s="96"/>
      <c r="D15" s="108">
        <f>3209.2+63.34</f>
        <v>3272.54</v>
      </c>
      <c r="E15" s="96"/>
      <c r="F15" s="96"/>
      <c r="G15" s="96"/>
      <c r="H15" s="96"/>
      <c r="I15" s="96">
        <v>3272.54</v>
      </c>
      <c r="J15" s="96"/>
      <c r="K15" s="96"/>
      <c r="L15" s="96"/>
      <c r="M15" s="96">
        <f>D15-I15</f>
        <v>0</v>
      </c>
    </row>
    <row r="16" spans="1:13" ht="74.25" customHeight="1">
      <c r="A16" s="95" t="s">
        <v>132</v>
      </c>
      <c r="B16" s="107" t="s">
        <v>24</v>
      </c>
      <c r="C16" s="96">
        <f>C17+C18</f>
        <v>50721.91</v>
      </c>
      <c r="D16" s="96">
        <f aca="true" t="shared" si="1" ref="D16:L16">D17+D18</f>
        <v>59135.7</v>
      </c>
      <c r="E16" s="96">
        <f t="shared" si="1"/>
        <v>0</v>
      </c>
      <c r="F16" s="96">
        <f>146.4-146.4</f>
        <v>0</v>
      </c>
      <c r="G16" s="96">
        <f t="shared" si="1"/>
        <v>0</v>
      </c>
      <c r="H16" s="96">
        <f t="shared" si="1"/>
        <v>0</v>
      </c>
      <c r="I16" s="108">
        <f>I17+I18</f>
        <v>61213.54</v>
      </c>
      <c r="J16" s="96">
        <f t="shared" si="1"/>
        <v>0</v>
      </c>
      <c r="K16" s="96">
        <f t="shared" si="1"/>
        <v>0</v>
      </c>
      <c r="L16" s="96">
        <f t="shared" si="1"/>
        <v>0</v>
      </c>
      <c r="M16" s="96">
        <f>C16+D16-I16</f>
        <v>48644.07</v>
      </c>
    </row>
    <row r="17" spans="1:13" ht="15" customHeight="1">
      <c r="A17" s="97" t="s">
        <v>30</v>
      </c>
      <c r="B17" s="98" t="s">
        <v>7</v>
      </c>
      <c r="C17" s="96">
        <v>46665.76</v>
      </c>
      <c r="D17" s="96"/>
      <c r="E17" s="96"/>
      <c r="F17" s="96">
        <f>146.4-146.4</f>
        <v>0</v>
      </c>
      <c r="G17" s="96"/>
      <c r="H17" s="96"/>
      <c r="I17" s="96">
        <v>283.71</v>
      </c>
      <c r="J17" s="96"/>
      <c r="K17" s="96"/>
      <c r="L17" s="96"/>
      <c r="M17" s="96">
        <f>C17+D17-I17</f>
        <v>46382.05</v>
      </c>
    </row>
    <row r="18" spans="1:13" ht="15" customHeight="1">
      <c r="A18" s="97" t="s">
        <v>31</v>
      </c>
      <c r="B18" s="98" t="s">
        <v>8</v>
      </c>
      <c r="C18" s="96">
        <v>4056.15</v>
      </c>
      <c r="D18" s="96">
        <f>58881.18+254.52</f>
        <v>59135.7</v>
      </c>
      <c r="E18" s="96"/>
      <c r="F18" s="96">
        <f>146.4-146.4</f>
        <v>0</v>
      </c>
      <c r="G18" s="96"/>
      <c r="H18" s="96"/>
      <c r="I18" s="96">
        <f>58971.54+1958.29</f>
        <v>60929.83</v>
      </c>
      <c r="J18" s="96"/>
      <c r="K18" s="96"/>
      <c r="L18" s="96"/>
      <c r="M18" s="96">
        <f>C18+D18-I18</f>
        <v>2262.019999999997</v>
      </c>
    </row>
    <row r="19" spans="1:13" ht="98.25" customHeight="1">
      <c r="A19" s="95" t="s">
        <v>133</v>
      </c>
      <c r="B19" s="107" t="s">
        <v>25</v>
      </c>
      <c r="C19" s="96"/>
      <c r="D19" s="108">
        <f>D20+D21</f>
        <v>0</v>
      </c>
      <c r="E19" s="108">
        <f aca="true" t="shared" si="2" ref="E19:M19">E20+E21</f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8">
        <f t="shared" si="2"/>
        <v>0</v>
      </c>
      <c r="J19" s="108">
        <f t="shared" si="2"/>
        <v>0</v>
      </c>
      <c r="K19" s="108">
        <f t="shared" si="2"/>
        <v>0</v>
      </c>
      <c r="L19" s="108">
        <f t="shared" si="2"/>
        <v>0</v>
      </c>
      <c r="M19" s="108">
        <f t="shared" si="2"/>
        <v>0</v>
      </c>
    </row>
    <row r="20" spans="1:13" ht="15" customHeight="1">
      <c r="A20" s="97" t="s">
        <v>15</v>
      </c>
      <c r="B20" s="98" t="s">
        <v>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>
        <f>C20+D20+G20-H20-I20-J20</f>
        <v>0</v>
      </c>
    </row>
    <row r="21" spans="1:13" ht="15" customHeight="1">
      <c r="A21" s="97" t="s">
        <v>32</v>
      </c>
      <c r="B21" s="98" t="s">
        <v>8</v>
      </c>
      <c r="C21" s="96"/>
      <c r="D21" s="108"/>
      <c r="E21" s="96"/>
      <c r="F21" s="96"/>
      <c r="G21" s="96"/>
      <c r="H21" s="96"/>
      <c r="I21" s="108"/>
      <c r="J21" s="96"/>
      <c r="K21" s="96"/>
      <c r="L21" s="96"/>
      <c r="M21" s="96">
        <f>C21+D21+G21-H21-I21-J21</f>
        <v>0</v>
      </c>
    </row>
    <row r="22" spans="1:13" ht="15" customHeight="1">
      <c r="A22" s="95" t="s">
        <v>134</v>
      </c>
      <c r="B22" s="107" t="s">
        <v>9</v>
      </c>
      <c r="C22" s="96">
        <f aca="true" t="shared" si="3" ref="C22:L22">C23+C24</f>
        <v>2891.65</v>
      </c>
      <c r="D22" s="96">
        <f t="shared" si="3"/>
        <v>645</v>
      </c>
      <c r="E22" s="96">
        <f t="shared" si="3"/>
        <v>0</v>
      </c>
      <c r="F22" s="96">
        <f t="shared" si="3"/>
        <v>0</v>
      </c>
      <c r="G22" s="96">
        <f t="shared" si="3"/>
        <v>0</v>
      </c>
      <c r="H22" s="96">
        <f t="shared" si="3"/>
        <v>0</v>
      </c>
      <c r="I22" s="96">
        <f>I23+I24</f>
        <v>1747.71</v>
      </c>
      <c r="J22" s="96">
        <f t="shared" si="3"/>
        <v>0</v>
      </c>
      <c r="K22" s="96">
        <f t="shared" si="3"/>
        <v>0</v>
      </c>
      <c r="L22" s="96">
        <f t="shared" si="3"/>
        <v>0</v>
      </c>
      <c r="M22" s="96">
        <f>SUM(M23:M24)</f>
        <v>1788.94</v>
      </c>
    </row>
    <row r="23" spans="1:13" ht="15" customHeight="1">
      <c r="A23" s="97" t="s">
        <v>16</v>
      </c>
      <c r="B23" s="98" t="s">
        <v>7</v>
      </c>
      <c r="C23" s="96">
        <v>1720.9</v>
      </c>
      <c r="D23" s="96"/>
      <c r="E23" s="96"/>
      <c r="F23" s="96"/>
      <c r="G23" s="96"/>
      <c r="H23" s="96"/>
      <c r="I23" s="96">
        <v>17.43</v>
      </c>
      <c r="J23" s="96"/>
      <c r="K23" s="96"/>
      <c r="L23" s="96"/>
      <c r="M23" s="96">
        <f>C23+D23-I23</f>
        <v>1703.47</v>
      </c>
    </row>
    <row r="24" spans="1:13" ht="15" customHeight="1">
      <c r="A24" s="97" t="s">
        <v>17</v>
      </c>
      <c r="B24" s="98" t="s">
        <v>8</v>
      </c>
      <c r="C24" s="96">
        <v>1170.75</v>
      </c>
      <c r="D24" s="96">
        <v>645</v>
      </c>
      <c r="E24" s="96"/>
      <c r="F24" s="96"/>
      <c r="G24" s="96"/>
      <c r="H24" s="96"/>
      <c r="I24" s="96">
        <v>1730.28</v>
      </c>
      <c r="J24" s="96"/>
      <c r="K24" s="96"/>
      <c r="L24" s="96"/>
      <c r="M24" s="96">
        <f>C24+D24-I24</f>
        <v>85.47000000000003</v>
      </c>
    </row>
    <row r="25" spans="1:13" ht="15" customHeight="1">
      <c r="A25" s="95" t="s">
        <v>135</v>
      </c>
      <c r="B25" s="157" t="s">
        <v>10</v>
      </c>
      <c r="C25" s="96">
        <f>C20+C17+C14+C11+C22</f>
        <v>49557.41</v>
      </c>
      <c r="D25" s="108">
        <f>D13+D16+D19+D22</f>
        <v>63053.24</v>
      </c>
      <c r="E25" s="96">
        <f>E20+E13+E22</f>
        <v>0</v>
      </c>
      <c r="F25" s="96">
        <f aca="true" t="shared" si="4" ref="F25:M25">F13+F16+F22</f>
        <v>0</v>
      </c>
      <c r="G25" s="96">
        <f t="shared" si="4"/>
        <v>0</v>
      </c>
      <c r="H25" s="96">
        <f t="shared" si="4"/>
        <v>0</v>
      </c>
      <c r="I25" s="108">
        <f>I13+I16+I22+I21</f>
        <v>66233.79000000001</v>
      </c>
      <c r="J25" s="96">
        <f t="shared" si="4"/>
        <v>0</v>
      </c>
      <c r="K25" s="96">
        <f t="shared" si="4"/>
        <v>0</v>
      </c>
      <c r="L25" s="96">
        <f t="shared" si="4"/>
        <v>0</v>
      </c>
      <c r="M25" s="108">
        <f t="shared" si="4"/>
        <v>50433.01</v>
      </c>
    </row>
    <row r="26" spans="1:13" ht="15" customHeight="1">
      <c r="A26" s="234" t="s">
        <v>308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</row>
    <row r="27" spans="1:13" ht="15" customHeight="1">
      <c r="A27" s="158"/>
      <c r="B27" s="159"/>
      <c r="C27" s="159"/>
      <c r="D27" s="159" t="s">
        <v>309</v>
      </c>
      <c r="E27" s="159"/>
      <c r="F27" s="159"/>
      <c r="G27" s="159"/>
      <c r="H27" s="159"/>
      <c r="I27" s="159"/>
      <c r="J27" s="159"/>
      <c r="K27" s="159"/>
      <c r="L27" s="159"/>
      <c r="M27" s="159"/>
    </row>
    <row r="28" spans="1:13" ht="15" customHeight="1">
      <c r="A28" s="153"/>
      <c r="B28" s="154"/>
      <c r="C28" s="155"/>
      <c r="D28" s="156"/>
      <c r="E28" s="155"/>
      <c r="F28" s="155"/>
      <c r="G28" s="155"/>
      <c r="H28" s="155"/>
      <c r="I28" s="156"/>
      <c r="J28" s="155"/>
      <c r="K28" s="155"/>
      <c r="L28" s="155"/>
      <c r="M28" s="155"/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56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421875" style="94" customWidth="1"/>
    <col min="2" max="2" width="56.421875" style="94" customWidth="1"/>
    <col min="3" max="4" width="13.28125" style="94" customWidth="1"/>
    <col min="5" max="5" width="12.28125" style="94" customWidth="1"/>
    <col min="6" max="6" width="13.57421875" style="94" customWidth="1"/>
    <col min="7" max="7" width="13.28125" style="94" customWidth="1"/>
    <col min="8" max="8" width="12.28125" style="94" customWidth="1"/>
    <col min="9" max="16384" width="9.140625" style="94" customWidth="1"/>
  </cols>
  <sheetData>
    <row r="1" ht="15">
      <c r="F1" s="101"/>
    </row>
    <row r="2" ht="15">
      <c r="F2" s="94" t="s">
        <v>260</v>
      </c>
    </row>
    <row r="3" ht="15">
      <c r="F3" s="94" t="s">
        <v>257</v>
      </c>
    </row>
    <row r="4" ht="8.25" customHeight="1"/>
    <row r="5" spans="1:8" ht="15">
      <c r="A5" s="237" t="s">
        <v>94</v>
      </c>
      <c r="B5" s="237"/>
      <c r="C5" s="237"/>
      <c r="D5" s="237"/>
      <c r="E5" s="237"/>
      <c r="F5" s="237"/>
      <c r="G5" s="237"/>
      <c r="H5" s="237"/>
    </row>
    <row r="6" spans="1:8" ht="15">
      <c r="A6" s="237" t="s">
        <v>261</v>
      </c>
      <c r="B6" s="237"/>
      <c r="C6" s="237"/>
      <c r="D6" s="237"/>
      <c r="E6" s="237"/>
      <c r="F6" s="237"/>
      <c r="G6" s="237"/>
      <c r="H6" s="237"/>
    </row>
    <row r="7" ht="5.25" customHeight="1"/>
    <row r="8" spans="1:8" ht="15">
      <c r="A8" s="237" t="s">
        <v>95</v>
      </c>
      <c r="B8" s="237"/>
      <c r="C8" s="237"/>
      <c r="D8" s="237"/>
      <c r="E8" s="237"/>
      <c r="F8" s="237"/>
      <c r="G8" s="237"/>
      <c r="H8" s="237"/>
    </row>
    <row r="9" ht="5.25" customHeight="1"/>
    <row r="10" spans="1:8" ht="15" customHeight="1">
      <c r="A10" s="236" t="s">
        <v>35</v>
      </c>
      <c r="B10" s="236" t="s">
        <v>96</v>
      </c>
      <c r="C10" s="236" t="s">
        <v>97</v>
      </c>
      <c r="D10" s="236"/>
      <c r="E10" s="236"/>
      <c r="F10" s="236" t="s">
        <v>12</v>
      </c>
      <c r="G10" s="236"/>
      <c r="H10" s="236"/>
    </row>
    <row r="11" spans="1:8" ht="79.5" customHeight="1">
      <c r="A11" s="236"/>
      <c r="B11" s="236"/>
      <c r="C11" s="95" t="s">
        <v>98</v>
      </c>
      <c r="D11" s="95" t="s">
        <v>99</v>
      </c>
      <c r="E11" s="95" t="s">
        <v>130</v>
      </c>
      <c r="F11" s="95" t="s">
        <v>100</v>
      </c>
      <c r="G11" s="95" t="s">
        <v>101</v>
      </c>
      <c r="H11" s="95" t="s">
        <v>130</v>
      </c>
    </row>
    <row r="12" spans="1:8" ht="15">
      <c r="A12" s="97">
        <v>1</v>
      </c>
      <c r="B12" s="97">
        <v>2</v>
      </c>
      <c r="C12" s="97">
        <v>3</v>
      </c>
      <c r="D12" s="97">
        <v>4</v>
      </c>
      <c r="E12" s="97" t="s">
        <v>102</v>
      </c>
      <c r="F12" s="97">
        <v>6</v>
      </c>
      <c r="G12" s="97">
        <v>7</v>
      </c>
      <c r="H12" s="97" t="s">
        <v>103</v>
      </c>
    </row>
    <row r="13" spans="1:8" ht="45">
      <c r="A13" s="97" t="s">
        <v>131</v>
      </c>
      <c r="B13" s="98" t="s">
        <v>104</v>
      </c>
      <c r="C13" s="95"/>
      <c r="D13" s="95"/>
      <c r="E13" s="95">
        <f>C13+D13</f>
        <v>0</v>
      </c>
      <c r="F13" s="95"/>
      <c r="G13" s="148">
        <f>'20_VSAFAS_4p'!M13</f>
        <v>0</v>
      </c>
      <c r="H13" s="95">
        <f>F13+G13</f>
        <v>0</v>
      </c>
    </row>
    <row r="14" spans="1:8" ht="54.75" customHeight="1">
      <c r="A14" s="97" t="s">
        <v>132</v>
      </c>
      <c r="B14" s="98" t="s">
        <v>105</v>
      </c>
      <c r="C14" s="95"/>
      <c r="D14" s="95">
        <f>'20_VSAFAS_4p'!C16</f>
        <v>50721.91</v>
      </c>
      <c r="E14" s="95">
        <f>C14+D14</f>
        <v>50721.91</v>
      </c>
      <c r="F14" s="95"/>
      <c r="G14" s="95">
        <f>'20_VSAFAS_4p'!M16</f>
        <v>48644.07</v>
      </c>
      <c r="H14" s="95">
        <f>F14+G14</f>
        <v>48644.07</v>
      </c>
    </row>
    <row r="15" spans="1:8" ht="60" customHeight="1">
      <c r="A15" s="97" t="s">
        <v>133</v>
      </c>
      <c r="B15" s="98" t="s">
        <v>136</v>
      </c>
      <c r="C15" s="95"/>
      <c r="D15" s="95"/>
      <c r="E15" s="95">
        <f>C15+D15</f>
        <v>0</v>
      </c>
      <c r="F15" s="95"/>
      <c r="G15" s="95"/>
      <c r="H15" s="95">
        <f>F15+G15</f>
        <v>0</v>
      </c>
    </row>
    <row r="16" spans="1:8" ht="15" customHeight="1">
      <c r="A16" s="97" t="s">
        <v>134</v>
      </c>
      <c r="B16" s="98" t="s">
        <v>80</v>
      </c>
      <c r="C16" s="95"/>
      <c r="D16" s="95">
        <f>'20_VSAFAS_4p'!C22</f>
        <v>2891.65</v>
      </c>
      <c r="E16" s="95">
        <f>C16+D16</f>
        <v>2891.65</v>
      </c>
      <c r="F16" s="95"/>
      <c r="G16" s="95">
        <f>'20_VSAFAS_4p'!M22</f>
        <v>1788.94</v>
      </c>
      <c r="H16" s="95">
        <f>F16+G16</f>
        <v>1788.94</v>
      </c>
    </row>
    <row r="17" spans="1:8" ht="15" customHeight="1">
      <c r="A17" s="97" t="s">
        <v>135</v>
      </c>
      <c r="B17" s="98" t="s">
        <v>130</v>
      </c>
      <c r="C17" s="95">
        <f>C13+C14+C16</f>
        <v>0</v>
      </c>
      <c r="D17" s="95">
        <f>D13+D14+D16</f>
        <v>53613.560000000005</v>
      </c>
      <c r="E17" s="95">
        <f>C17+D17</f>
        <v>53613.560000000005</v>
      </c>
      <c r="F17" s="95">
        <f>F13+F14+F15+F16</f>
        <v>0</v>
      </c>
      <c r="G17" s="95">
        <f>G13+G14+G15+G16</f>
        <v>50433.01</v>
      </c>
      <c r="H17" s="95">
        <f>F17+G17</f>
        <v>50433.01</v>
      </c>
    </row>
    <row r="18" ht="6.75" customHeight="1"/>
    <row r="19" spans="3:5" ht="11.25" customHeight="1">
      <c r="C19" s="99"/>
      <c r="D19" s="99"/>
      <c r="E19" s="99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6384" width="9.140625" style="94" customWidth="1"/>
  </cols>
  <sheetData>
    <row r="1" spans="1:5" ht="15">
      <c r="A1" s="139"/>
      <c r="B1" s="139"/>
      <c r="C1" s="139"/>
      <c r="D1" s="139"/>
      <c r="E1" s="139"/>
    </row>
    <row r="2" spans="1:10" ht="15.75">
      <c r="A2" s="139"/>
      <c r="B2" s="139"/>
      <c r="C2" s="139"/>
      <c r="D2" s="138"/>
      <c r="E2" s="138" t="s">
        <v>262</v>
      </c>
      <c r="F2" s="137"/>
      <c r="G2" s="137"/>
      <c r="H2" s="137"/>
      <c r="I2" s="137"/>
      <c r="J2" s="137"/>
    </row>
    <row r="3" spans="1:10" ht="15.75">
      <c r="A3" s="139"/>
      <c r="B3" s="139"/>
      <c r="C3" s="139"/>
      <c r="D3" s="138"/>
      <c r="E3" s="138" t="s">
        <v>263</v>
      </c>
      <c r="F3" s="137"/>
      <c r="G3" s="137"/>
      <c r="H3" s="137"/>
      <c r="I3" s="137"/>
      <c r="J3" s="137"/>
    </row>
    <row r="4" spans="1:10" ht="8.25" customHeight="1">
      <c r="A4" s="139"/>
      <c r="B4" s="139"/>
      <c r="C4" s="139"/>
      <c r="D4" s="138"/>
      <c r="E4" s="138"/>
      <c r="F4" s="137"/>
      <c r="G4" s="137"/>
      <c r="H4" s="137"/>
      <c r="I4" s="137"/>
      <c r="J4" s="137"/>
    </row>
    <row r="5" spans="1:11" ht="15.75" customHeight="1">
      <c r="A5" s="240" t="s">
        <v>264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5.75" customHeight="1">
      <c r="A6" s="240" t="s">
        <v>324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4.25" customHeight="1">
      <c r="A7" s="241" t="s">
        <v>329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5" ht="14.25" customHeight="1">
      <c r="A8" s="139"/>
      <c r="B8" s="139"/>
      <c r="C8" s="139"/>
      <c r="D8" s="140"/>
      <c r="E8" s="139"/>
    </row>
    <row r="9" spans="1:11" ht="15">
      <c r="A9" s="240" t="s">
        <v>317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5" ht="5.25" customHeight="1">
      <c r="A10" s="139"/>
      <c r="B10" s="139"/>
      <c r="C10" s="139"/>
      <c r="D10" s="139"/>
      <c r="E10" s="139"/>
    </row>
    <row r="11" spans="1:5" ht="5.25" customHeight="1">
      <c r="A11" s="139"/>
      <c r="B11" s="139"/>
      <c r="C11" s="139"/>
      <c r="D11" s="139"/>
      <c r="E11" s="139"/>
    </row>
    <row r="12" spans="1:5" ht="15" customHeight="1">
      <c r="A12" s="139"/>
      <c r="B12" s="139" t="s">
        <v>265</v>
      </c>
      <c r="C12" s="139"/>
      <c r="D12" s="139"/>
      <c r="E12" s="139"/>
    </row>
    <row r="13" spans="1:5" ht="13.5" customHeight="1">
      <c r="A13" s="139"/>
      <c r="B13" s="139" t="s">
        <v>266</v>
      </c>
      <c r="C13" s="139"/>
      <c r="D13" s="139"/>
      <c r="E13" s="139"/>
    </row>
    <row r="14" spans="1:5" ht="15">
      <c r="A14" s="139"/>
      <c r="B14" s="139" t="s">
        <v>267</v>
      </c>
      <c r="C14" s="139"/>
      <c r="D14" s="139"/>
      <c r="E14" s="139"/>
    </row>
    <row r="15" spans="1:5" ht="15">
      <c r="A15" s="139"/>
      <c r="B15" s="139" t="s">
        <v>268</v>
      </c>
      <c r="C15" s="139"/>
      <c r="D15" s="139"/>
      <c r="E15" s="139"/>
    </row>
    <row r="16" spans="1:5" ht="14.25" customHeight="1">
      <c r="A16" s="139"/>
      <c r="B16" s="139" t="s">
        <v>269</v>
      </c>
      <c r="C16" s="139"/>
      <c r="D16" s="139"/>
      <c r="E16" s="139"/>
    </row>
    <row r="17" spans="1:5" ht="16.5" customHeight="1">
      <c r="A17" s="139"/>
      <c r="B17" s="139" t="s">
        <v>270</v>
      </c>
      <c r="C17" s="139"/>
      <c r="D17" s="139"/>
      <c r="E17" s="139"/>
    </row>
    <row r="18" spans="1:5" ht="15" customHeight="1">
      <c r="A18" s="139"/>
      <c r="B18" s="139" t="s">
        <v>271</v>
      </c>
      <c r="C18" s="139"/>
      <c r="D18" s="139"/>
      <c r="E18" s="139"/>
    </row>
    <row r="19" spans="1:5" ht="15" customHeight="1">
      <c r="A19" s="139"/>
      <c r="B19" s="139" t="s">
        <v>299</v>
      </c>
      <c r="C19" s="139"/>
      <c r="D19" s="139"/>
      <c r="E19" s="139"/>
    </row>
    <row r="20" spans="1:5" ht="11.25" customHeight="1">
      <c r="A20" s="139"/>
      <c r="B20" s="139" t="s">
        <v>272</v>
      </c>
      <c r="C20" s="139"/>
      <c r="D20" s="139"/>
      <c r="E20" s="139"/>
    </row>
    <row r="21" spans="1:5" ht="11.25" customHeight="1">
      <c r="A21" s="139"/>
      <c r="B21" s="139" t="s">
        <v>273</v>
      </c>
      <c r="C21" s="139"/>
      <c r="D21" s="139"/>
      <c r="E21" s="139"/>
    </row>
    <row r="22" spans="1:5" ht="15">
      <c r="A22" s="139"/>
      <c r="B22" s="139" t="s">
        <v>274</v>
      </c>
      <c r="C22" s="139"/>
      <c r="D22" s="139"/>
      <c r="E22" s="139"/>
    </row>
    <row r="23" spans="1:5" ht="15">
      <c r="A23" s="139"/>
      <c r="B23" s="139" t="s">
        <v>275</v>
      </c>
      <c r="C23" s="139"/>
      <c r="D23" s="139"/>
      <c r="E23" s="139"/>
    </row>
    <row r="24" ht="15">
      <c r="B24" s="94" t="s">
        <v>276</v>
      </c>
    </row>
    <row r="25" ht="15">
      <c r="B25" s="94" t="s">
        <v>277</v>
      </c>
    </row>
    <row r="26" ht="15">
      <c r="B26" s="94" t="s">
        <v>279</v>
      </c>
    </row>
    <row r="27" ht="15">
      <c r="B27" s="94" t="s">
        <v>278</v>
      </c>
    </row>
    <row r="28" ht="15">
      <c r="B28" s="94" t="s">
        <v>280</v>
      </c>
    </row>
    <row r="29" ht="15">
      <c r="B29" s="94" t="s">
        <v>330</v>
      </c>
    </row>
    <row r="30" ht="15">
      <c r="B30" s="94" t="s">
        <v>328</v>
      </c>
    </row>
    <row r="31" ht="15">
      <c r="B31" s="94" t="s">
        <v>304</v>
      </c>
    </row>
    <row r="32" ht="15">
      <c r="B32" s="94" t="s">
        <v>319</v>
      </c>
    </row>
    <row r="33" ht="15">
      <c r="B33" s="94" t="s">
        <v>320</v>
      </c>
    </row>
    <row r="35" ht="15">
      <c r="A35" s="94" t="s">
        <v>321</v>
      </c>
    </row>
    <row r="37" ht="15">
      <c r="B37" s="94" t="s">
        <v>316</v>
      </c>
    </row>
    <row r="40" spans="1:11" ht="15">
      <c r="A40" s="242" t="s">
        <v>318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</row>
    <row r="43" ht="15">
      <c r="B43" s="94" t="s">
        <v>281</v>
      </c>
    </row>
    <row r="44" ht="15">
      <c r="B44" s="94" t="s">
        <v>282</v>
      </c>
    </row>
    <row r="45" ht="15">
      <c r="B45" s="94" t="s">
        <v>283</v>
      </c>
    </row>
    <row r="46" ht="15">
      <c r="B46" s="94" t="s">
        <v>284</v>
      </c>
    </row>
    <row r="47" ht="15">
      <c r="B47" s="94" t="s">
        <v>286</v>
      </c>
    </row>
    <row r="48" ht="15">
      <c r="B48" s="94" t="s">
        <v>285</v>
      </c>
    </row>
    <row r="50" spans="2:8" ht="15">
      <c r="B50" s="94" t="s">
        <v>310</v>
      </c>
      <c r="H50" s="94" t="s">
        <v>311</v>
      </c>
    </row>
    <row r="51" spans="2:6" ht="19.5" customHeight="1">
      <c r="B51" s="177" t="s">
        <v>302</v>
      </c>
      <c r="C51" s="177"/>
      <c r="D51" s="177"/>
      <c r="E51" s="177"/>
      <c r="F51" s="177"/>
    </row>
    <row r="52" spans="2:8" ht="15">
      <c r="B52" s="94" t="s">
        <v>315</v>
      </c>
      <c r="G52" s="94" t="s">
        <v>306</v>
      </c>
      <c r="H52" s="94" t="s">
        <v>312</v>
      </c>
    </row>
  </sheetData>
  <sheetProtection/>
  <mergeCells count="6">
    <mergeCell ref="B51:F51"/>
    <mergeCell ref="A5:K5"/>
    <mergeCell ref="A6:K6"/>
    <mergeCell ref="A7:K7"/>
    <mergeCell ref="A9:K9"/>
    <mergeCell ref="A40:K40"/>
  </mergeCells>
  <printOptions/>
  <pageMargins left="0.75" right="0.75" top="1" bottom="0.6" header="0.5" footer="0.2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PMM</cp:lastModifiedBy>
  <cp:lastPrinted>2016-05-17T06:02:09Z</cp:lastPrinted>
  <dcterms:created xsi:type="dcterms:W3CDTF">2011-02-01T11:56:27Z</dcterms:created>
  <dcterms:modified xsi:type="dcterms:W3CDTF">2016-07-21T06:04:52Z</dcterms:modified>
  <cp:category/>
  <cp:version/>
  <cp:contentType/>
  <cp:contentStatus/>
</cp:coreProperties>
</file>